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50" yWindow="-30" windowWidth="15135" windowHeight="7950" activeTab="1"/>
  </bookViews>
  <sheets>
    <sheet name="Hoja1" sheetId="17" r:id="rId1"/>
    <sheet name="ENTRADA 1" sheetId="14" r:id="rId2"/>
    <sheet name="NO MOLESTAR" sheetId="12" r:id="rId3"/>
  </sheets>
  <definedNames>
    <definedName name="_xlnm._FilterDatabase" localSheetId="1" hidden="1">'ENTRADA 1'!$T$11:$T$16</definedName>
    <definedName name="divisas_tiempo_real" localSheetId="2">'NO MOLESTAR'!$D$2:$K$245</definedName>
    <definedName name="Z_80486E8E_8BE0_438D_85B0_9CCED1A9C0BC_.wvu.FilterData" localSheetId="1" hidden="1">'ENTRADA 1'!$T$11:$T$16</definedName>
  </definedNames>
  <calcPr calcId="125725"/>
  <customWorkbookViews>
    <customWorkbookView name="iSER - Vista personalizada" guid="{80486E8E-8BE0-438D-85B0-9CCED1A9C0BC}" mergeInterval="0" personalView="1" maximized="1" windowWidth="1920" windowHeight="854" activeSheetId="15"/>
  </customWorkbookViews>
</workbook>
</file>

<file path=xl/calcChain.xml><?xml version="1.0" encoding="utf-8"?>
<calcChain xmlns="http://schemas.openxmlformats.org/spreadsheetml/2006/main">
  <c r="M19" i="14"/>
  <c r="G10"/>
  <c r="M20" l="1"/>
  <c r="O5"/>
  <c r="M59" i="12"/>
  <c r="C16" i="14" s="1"/>
  <c r="M58" i="12"/>
  <c r="C15" i="14" s="1"/>
  <c r="M57" i="12"/>
  <c r="C14" i="14" s="1"/>
  <c r="M56" i="12"/>
  <c r="C13" i="14" s="1"/>
  <c r="M55" i="12"/>
  <c r="C12" i="14" s="1"/>
  <c r="M54" i="12"/>
  <c r="C11" i="14" s="1"/>
  <c r="M53" i="12"/>
  <c r="C10" i="14" s="1"/>
  <c r="M52" i="12"/>
  <c r="C9" i="14" s="1"/>
  <c r="M51" i="12"/>
  <c r="C8" i="14" s="1"/>
  <c r="M50" i="12"/>
  <c r="C7" i="14" s="1"/>
  <c r="M49" i="12"/>
  <c r="C6" i="14" s="1"/>
  <c r="A1" i="12"/>
  <c r="H10" i="14" l="1"/>
  <c r="J22" s="1"/>
  <c r="C18"/>
  <c r="N6" i="12" l="1"/>
  <c r="M16" i="14" l="1"/>
  <c r="M12"/>
  <c r="P10" s="1"/>
  <c r="J10"/>
  <c r="P4"/>
  <c r="M13" l="1"/>
  <c r="G11"/>
  <c r="I6" s="1"/>
  <c r="G13"/>
  <c r="G14" s="1"/>
  <c r="H14" l="1"/>
  <c r="G15" s="1"/>
  <c r="G17"/>
  <c r="G18" l="1"/>
  <c r="H18" s="1"/>
  <c r="M21"/>
  <c r="G19" l="1"/>
  <c r="G22" s="1"/>
</calcChain>
</file>

<file path=xl/connections.xml><?xml version="1.0" encoding="utf-8"?>
<connections xmlns="http://schemas.openxmlformats.org/spreadsheetml/2006/main">
  <connection id="1" interval="5" name="Conexión" type="4" refreshedVersion="3" refreshOnLoad="1" saveData="1">
    <webPr sourceData="1" parsePre="1" consecutive="1" xl2000="1" url="http://www.fxstreet.es/cotizaciones/divisas-tiempo-real"/>
  </connection>
</connections>
</file>

<file path=xl/sharedStrings.xml><?xml version="1.0" encoding="utf-8"?>
<sst xmlns="http://schemas.openxmlformats.org/spreadsheetml/2006/main" count="474" uniqueCount="334">
  <si>
    <t>ENTRADA</t>
  </si>
  <si>
    <t>Punto de Entrada (PE)</t>
  </si>
  <si>
    <t>Stop Loss (SL)</t>
  </si>
  <si>
    <t>corregido</t>
  </si>
  <si>
    <t>Diferencia (SL - PE)</t>
  </si>
  <si>
    <t>Max Perd por Oper.</t>
  </si>
  <si>
    <t>SL</t>
  </si>
  <si>
    <t>Max Perdida para la operación</t>
  </si>
  <si>
    <t>Gan por Operación</t>
  </si>
  <si>
    <t>TP</t>
  </si>
  <si>
    <t>US$/PIP</t>
  </si>
  <si>
    <t>Lote Real</t>
  </si>
  <si>
    <t>miles</t>
  </si>
  <si>
    <t>Ganancia de la Operación</t>
  </si>
  <si>
    <t>PIPS a ganar</t>
  </si>
  <si>
    <t>Max. Riesgo acumulado (%)</t>
  </si>
  <si>
    <t>Max. De operaciones expuestas</t>
  </si>
  <si>
    <t>USD/NOK</t>
  </si>
  <si>
    <t>USD/SEK</t>
  </si>
  <si>
    <t>USD/SGD</t>
  </si>
  <si>
    <t>USD/CAD</t>
  </si>
  <si>
    <t>USD/CHF</t>
  </si>
  <si>
    <t>USD/JPY</t>
  </si>
  <si>
    <t>VALOR DEL PIP</t>
  </si>
  <si>
    <t>EUR/USD</t>
  </si>
  <si>
    <t>GBP/USD</t>
  </si>
  <si>
    <t>NZD/USD</t>
  </si>
  <si>
    <t>AUD/USD</t>
  </si>
  <si>
    <t>AUD/CAD</t>
  </si>
  <si>
    <t>COTIZACION AUD/USD</t>
  </si>
  <si>
    <t>AUD/CHF</t>
  </si>
  <si>
    <t>COTIZACION USD/CAD</t>
  </si>
  <si>
    <t>EUR/CAD</t>
  </si>
  <si>
    <t>GBP/CAD</t>
  </si>
  <si>
    <t>NZD/CAD</t>
  </si>
  <si>
    <t>CAD/CHF</t>
  </si>
  <si>
    <t>EUR/CHF</t>
  </si>
  <si>
    <t>COTIZACION USD/CHF</t>
  </si>
  <si>
    <t>NZD/CHF</t>
  </si>
  <si>
    <t>AUD/JPY</t>
  </si>
  <si>
    <t>CAD/JPY</t>
  </si>
  <si>
    <t>EUR/JPY</t>
  </si>
  <si>
    <t>GBP/JPY</t>
  </si>
  <si>
    <t>HKD/JPY</t>
  </si>
  <si>
    <t>NZD/JPY</t>
  </si>
  <si>
    <t>COTIZACION USD/JPY</t>
  </si>
  <si>
    <t>AUD/NZD</t>
  </si>
  <si>
    <t>EUR/NZD</t>
  </si>
  <si>
    <t>GBP/NZD</t>
  </si>
  <si>
    <t>COTIZACION NZD/USD</t>
  </si>
  <si>
    <t>AUD/SGD</t>
  </si>
  <si>
    <t>CHF/SGD</t>
  </si>
  <si>
    <t>EUR/SGD</t>
  </si>
  <si>
    <t>COTIZACION USD/SGD</t>
  </si>
  <si>
    <t>CAD/HKD</t>
  </si>
  <si>
    <t>EUR/HKD</t>
  </si>
  <si>
    <t>COTIZACION USD/HKD</t>
  </si>
  <si>
    <t>CHF/JPY</t>
  </si>
  <si>
    <t>EUR/AUD</t>
  </si>
  <si>
    <t>GBP/AUD</t>
  </si>
  <si>
    <t>EUR/DKK</t>
  </si>
  <si>
    <t>COTIZACION USD/DKK</t>
  </si>
  <si>
    <t>EUR/GBP</t>
  </si>
  <si>
    <t>COTIZACION GBP/USD</t>
  </si>
  <si>
    <t>EUR/NOK</t>
  </si>
  <si>
    <t>COTIZACION USD/NOK</t>
  </si>
  <si>
    <t>EUR/SEK</t>
  </si>
  <si>
    <t>COTIZACION USD/SEK</t>
  </si>
  <si>
    <t>USD/DKK</t>
  </si>
  <si>
    <t>USD/HKD</t>
  </si>
  <si>
    <t>USD/MXN</t>
  </si>
  <si>
    <t>USD/ZAR</t>
  </si>
  <si>
    <t>*</t>
  </si>
  <si>
    <t>COTIZACION BASE</t>
  </si>
  <si>
    <t>GBP/CHF</t>
  </si>
  <si>
    <t>PAR</t>
  </si>
  <si>
    <t>COTIZACIONES BASE</t>
  </si>
  <si>
    <t>DATOS  GENERALES</t>
  </si>
  <si>
    <t xml:space="preserve">Anterior Siguiente </t>
  </si>
  <si>
    <t xml:space="preserve">Registrarse | Entrar </t>
  </si>
  <si>
    <t xml:space="preserve">Español </t>
  </si>
  <si>
    <t xml:space="preserve">English </t>
  </si>
  <si>
    <t>日本語</t>
  </si>
  <si>
    <t>简体中文</t>
  </si>
  <si>
    <t>繁體中文</t>
  </si>
  <si>
    <t>Русский</t>
  </si>
  <si>
    <t>Français</t>
  </si>
  <si>
    <t>Indonesia</t>
  </si>
  <si>
    <t>العربية</t>
  </si>
  <si>
    <t>Italiano</t>
  </si>
  <si>
    <t>Deutsch</t>
  </si>
  <si>
    <t>Português</t>
  </si>
  <si>
    <t>Magyar</t>
  </si>
  <si>
    <t>Türkçe</t>
  </si>
  <si>
    <t>Tiếng Việt</t>
  </si>
  <si>
    <t>FXstreet.es</t>
  </si>
  <si>
    <t>Inicio</t>
  </si>
  <si>
    <t>Cotizaciones</t>
  </si>
  <si>
    <t>Gráficos</t>
  </si>
  <si>
    <t>Noticias</t>
  </si>
  <si>
    <t>Educación</t>
  </si>
  <si>
    <t>Foro</t>
  </si>
  <si>
    <t>Brokers</t>
  </si>
  <si>
    <t>Cotizaciones de divisas</t>
  </si>
  <si>
    <t>Tiempo real avanzado</t>
  </si>
  <si>
    <t>Divisas en tiempo real</t>
  </si>
  <si>
    <t>Cotizaciones Broker</t>
  </si>
  <si>
    <t>Divisas mundiales</t>
  </si>
  <si>
    <t>Tabla de cruces</t>
  </si>
  <si>
    <t>Cotizaciones de otros activos</t>
  </si>
  <si>
    <t>Forwards</t>
  </si>
  <si>
    <t>Tipos de préstamo</t>
  </si>
  <si>
    <t>Índices bursátiles</t>
  </si>
  <si>
    <t>Cotizaciones de futuros</t>
  </si>
  <si>
    <t>Cotizaciones de Divisas en Tiempo Real</t>
  </si>
  <si>
    <t>Selecciona divisa</t>
  </si>
  <si>
    <t>Par de divisas</t>
  </si>
  <si>
    <t>Último</t>
  </si>
  <si>
    <t>Apertura</t>
  </si>
  <si>
    <t>Máximo</t>
  </si>
  <si>
    <t>Mínimo</t>
  </si>
  <si>
    <t>Var.</t>
  </si>
  <si>
    <t>% Var.</t>
  </si>
  <si>
    <t>Última actualización</t>
  </si>
  <si>
    <t>USD/CNY</t>
  </si>
  <si>
    <t>USD/CNH</t>
  </si>
  <si>
    <t>Solución por Teletrader</t>
  </si>
  <si>
    <t>Fuente de datos: InteractiveData</t>
  </si>
  <si>
    <t>Acerca de estas Cotizaciones</t>
  </si>
  <si>
    <t>Más de 100 pares de divisas divididos en 13 regiones. Prestigiosos proveedores de liquidez como ABN Amro, Abbey National Bank, JP Morgan Chase, Zurcher Kantonal Bank, UBS Investment Bank o Westpac suministran esta fuente de datos. Es una herramienta ideal para aquellos que quieren saber lo que está sucediendo en el mundo en cuanto a movimientos de divisas se refiere.</t>
  </si>
  <si>
    <t>Divisas a primera vista</t>
  </si>
  <si>
    <t>Principales</t>
  </si>
  <si>
    <t>Cruces Países G7</t>
  </si>
  <si>
    <t>Cruces Oceanía</t>
  </si>
  <si>
    <t>Cruces Exóticos</t>
  </si>
  <si>
    <t>USD/BRL</t>
  </si>
  <si>
    <t>USD/KRW</t>
  </si>
  <si>
    <t>USD/INR</t>
  </si>
  <si>
    <t>Cruces nórdicos</t>
  </si>
  <si>
    <t>Cruces Países del Este</t>
  </si>
  <si>
    <t>USD/RUB</t>
  </si>
  <si>
    <t>USD/CZK</t>
  </si>
  <si>
    <t>USD/PLN</t>
  </si>
  <si>
    <t>Apertura/Cerrar Cotizaciones</t>
  </si>
  <si>
    <t>por Teletrader</t>
  </si>
  <si>
    <t>Popularidad: 5.</t>
  </si>
  <si>
    <t>por ProRealTime</t>
  </si>
  <si>
    <t>Apertura/CerrarGráficos</t>
  </si>
  <si>
    <t>Ventana en tiempo real</t>
  </si>
  <si>
    <t>Ventana tiempo real</t>
  </si>
  <si>
    <t>Popularidad: 5. Intermedio</t>
  </si>
  <si>
    <t>Forex en tiempo real</t>
  </si>
  <si>
    <t>por Netdania/FXCM</t>
  </si>
  <si>
    <t>Popularidad: 5. Experto</t>
  </si>
  <si>
    <t>Consola tiempo real</t>
  </si>
  <si>
    <t>Terminal de gráficos</t>
  </si>
  <si>
    <t>por Netdania/FXCM Micro</t>
  </si>
  <si>
    <t>Panel de divisas</t>
  </si>
  <si>
    <t>porFXtrek</t>
  </si>
  <si>
    <t>Otros gráficos</t>
  </si>
  <si>
    <t>Índice USD</t>
  </si>
  <si>
    <t>Figuras gráficas</t>
  </si>
  <si>
    <t>Rentabilidad del Bono</t>
  </si>
  <si>
    <t>Páginas relacionadas:</t>
  </si>
  <si>
    <t>Informes de mercado</t>
  </si>
  <si>
    <t>Cotizaciones de Monedas en Tiempo Real Avanzado</t>
  </si>
  <si>
    <t>Contactar</t>
  </si>
  <si>
    <t>Cuenta demo</t>
  </si>
  <si>
    <t>Abrir una cuenta real</t>
  </si>
  <si>
    <t>Últimas noticias divisas</t>
  </si>
  <si>
    <t>En vivo</t>
  </si>
  <si>
    <t>Programación sesiones</t>
  </si>
  <si>
    <t>Archivo de las sesiones</t>
  </si>
  <si>
    <t>Técnico</t>
  </si>
  <si>
    <t>Informes técnicos</t>
  </si>
  <si>
    <t>Calendario económico</t>
  </si>
  <si>
    <t>Otras</t>
  </si>
  <si>
    <t>Buscas un Broker/FDM?</t>
  </si>
  <si>
    <t>Newsletter Semanal</t>
  </si>
  <si>
    <t>Libros</t>
  </si>
  <si>
    <t>Nuestros Colaboradores</t>
  </si>
  <si>
    <t>Curso de Forex</t>
  </si>
  <si>
    <t>Mapa del sitio completo</t>
  </si>
  <si>
    <t>Mantente conectado</t>
  </si>
  <si>
    <t>Página de Facebook</t>
  </si>
  <si>
    <t>Feed de noticias en Twitter</t>
  </si>
  <si>
    <t>RSS de noticias</t>
  </si>
  <si>
    <t>Nota: Utilizando este portal acepta nuestra política de uso. Por favor lea nuestra información legal y política de protección de datos</t>
  </si>
  <si>
    <t>Aviso Legal: La negociación de divisas con apalancamiento conlleva un alto nivel de riesgo y podría no ser apropiada para todo tipo de inversores. El alto grado de apalancamiento del mercado puede jugar tanto a favor como en contra del inversor. Por lo tanto, antes de negociar divisas, Vd. debe considerar cuidadosamente sus objetivos de inversión, nivel de experiencia y tolerancia al riesgo. Recordamos que existe la posibilidad de perder una parte o toda la inversión inicial por lo que no debe invertir dinero que no pueda permitirse perder. Se debe tener conocimiento previo de todos los riesgos asociados a la negociación de divisas y, en caso de que se tenga alguna duda, buscar la ayuda de un asesor financiero independiente.</t>
  </si>
  <si>
    <t>Las opiniones expresadas en FXstreet.es provienen de autores independientes que no necesariamente representan la opinión de FXstreet.es o de su equipo directivo. FXstreet.es no verifica la certeza o veracidad de las declaraciones o denuncias de ninguno de los autores independientes que colaboran en la página. Todos los textos publicados son susceptibles de contener errores u omisiones.</t>
  </si>
  <si>
    <t>Las opiniones, noticias, informes, análisis, cotizaciones u otras informaciones contenidas en FXstreet.es, producidas por el equipo de FXstreet.es, por sus colaboradores, socios, asociados o colaboradores tienen carácter de comentario general de mercado y en ningún caso constituyen un consejo o una recomendación de inversión.</t>
  </si>
  <si>
    <t>FXstreet.es declina cualquier responsabilidad legal por cualquier pérdida o perjuicio incluyendo, a título enunciativo y no limitativo, pérdidas o beneficios que puedan derivarse directa o indirectamente del uso de esta información o de la confianza depositada en ella.</t>
  </si>
  <si>
    <t>TAKE PROFIT (TP)</t>
  </si>
  <si>
    <t>ULTIMA ACTUALIZACION GRAL (GMT+1)</t>
  </si>
  <si>
    <t>Mercados Relacionados</t>
  </si>
  <si>
    <t>Nuevo: Forex Studies BETA</t>
  </si>
  <si>
    <t>Nueva Herramienta: Forex Studies</t>
  </si>
  <si>
    <t>¡Pruébalo ahora!</t>
  </si>
  <si>
    <t>Català</t>
  </si>
  <si>
    <t>한국어</t>
  </si>
  <si>
    <t>Todas las herramientas de FXstreet.es en una página personalizada.</t>
  </si>
  <si>
    <t>¡Y GRATIS!</t>
  </si>
  <si>
    <t>ref</t>
  </si>
  <si>
    <t>3. DEFINIR PUNTO DE ENTRADA Y STOP LOSS.</t>
  </si>
  <si>
    <t>7. LOS VALORES BASE PARA LOS PARES CRUZADOS SE ACTUALIZA CADA MINUTO DE LA PAGINA FXSTREET.  POR LO TANTO HAY QUE ESTAR ON LINE PARA TRABAJAR CON VALORES ACTUALIZADOS.</t>
  </si>
  <si>
    <t xml:space="preserve">9. NO ALTERAR LA PAGINA "NO MOLESTAR". QUE ES LA BASE DE DATOS ON LINE </t>
  </si>
  <si>
    <t>INSTRUCCIONES: AL INICIAR PERMITIR ACTUALIZAR CONTENIDO.</t>
  </si>
  <si>
    <t>SPREAD</t>
  </si>
  <si>
    <t>Sponsored by FxPro</t>
  </si>
  <si>
    <t>Análisis</t>
  </si>
  <si>
    <t>Herramientas</t>
  </si>
  <si>
    <t>Cotizaciones Interbancarias de Divisas</t>
  </si>
  <si>
    <t>0,00</t>
  </si>
  <si>
    <t>USD/TRY</t>
  </si>
  <si>
    <t>USD/IDR</t>
  </si>
  <si>
    <t>USD/EGP</t>
  </si>
  <si>
    <t>USD/VND</t>
  </si>
  <si>
    <t>Gráficos de Índices y bienes de consumo</t>
  </si>
  <si>
    <t>Tabla mundial de tipos de interés</t>
  </si>
  <si>
    <t>¿Interesado en el mercado de Forex?</t>
  </si>
  <si>
    <t>AvaTrade</t>
  </si>
  <si>
    <t>FXDD, LLC</t>
  </si>
  <si>
    <t>Informes macroeconómicos</t>
  </si>
  <si>
    <t>Estudios Técnicos</t>
  </si>
  <si>
    <t>Vista general</t>
  </si>
  <si>
    <t>Tipos de interés</t>
  </si>
  <si>
    <t>Países</t>
  </si>
  <si>
    <t>FXstreet.es en Twitter</t>
  </si>
  <si>
    <t>Youtube</t>
  </si>
  <si>
    <t xml:space="preserve">Acerca de FXstreet.es Términos y condiciones Contacta con nosotros RSS SindicaciónMapa del sitio Inicio </t>
  </si>
  <si>
    <t>SPREAD CORREGIDO</t>
  </si>
  <si>
    <t>4. NO SE REQUIEREN MAS DATOS, CALCULA EL TAMAÑO DE LA OPERACIÓN EN MILES (LOTES STANDARD)</t>
  </si>
  <si>
    <t>PARES NORMALES</t>
  </si>
  <si>
    <t>PARES CON YEN</t>
  </si>
  <si>
    <t>MARGEN REAL</t>
  </si>
  <si>
    <t>:  1</t>
  </si>
  <si>
    <t>BALANCE                         USD  $</t>
  </si>
  <si>
    <t>%  de perdida por operación</t>
  </si>
  <si>
    <t>Relación    R:B                 1:</t>
  </si>
  <si>
    <t>8. CALCULA PARA TODOS LOS PARES DE LA LISTA DESPLEGABLE SIN DARLE MAS VUELTAS.</t>
  </si>
  <si>
    <t>5. EL TAKE PROFIT LO CALCULA DE ACUERDO A LA RELACION RIESGO / BENEFICIO</t>
  </si>
  <si>
    <t>6. EL SPREAD CORREGIDO LO CALCULA DE ACUERDO AL PAR OPERADO. ESTE SE INCLUYE EN LA CASILLA DE DIFERENCIA DE SL - PE PARA SER SUMADO EN EL TAKE PROFIT</t>
  </si>
  <si>
    <t>A EJECUTAR.</t>
  </si>
  <si>
    <t>2. BUSCAR EN LA LISTA DEPLEGABLE (J7) EL PAR EN EL QUE SE VA A ABRIR LA OPERACIÓN.</t>
  </si>
  <si>
    <t>PIPS A GANAR REAL</t>
  </si>
  <si>
    <t xml:space="preserve">1. DEFINIR LOS DATOS GENERALES (celdas azules de la derecha): BALANCE, % PERDIDA POR OPERACIÓN ; RELACION RIESGO BENEFICIO; MAX. RIESGO ACUMULADO PARA LA </t>
  </si>
  <si>
    <t>CUENTA Y  LA CASILLA SPREAD.</t>
  </si>
  <si>
    <t>SALIDA AL 60%</t>
  </si>
  <si>
    <t>0,9269</t>
  </si>
  <si>
    <t>FxPro Financial Services Ltd</t>
  </si>
  <si>
    <t>Loading page Cargando datos. Por favor espere…</t>
  </si>
  <si>
    <t>-0,0001</t>
  </si>
  <si>
    <t>-0,01</t>
  </si>
  <si>
    <t>IronFX Financial Services Limited</t>
  </si>
  <si>
    <t>0,07</t>
  </si>
  <si>
    <t>0,09</t>
  </si>
  <si>
    <t>0,0023</t>
  </si>
  <si>
    <t>0,26</t>
  </si>
  <si>
    <t>-0,0010</t>
  </si>
  <si>
    <t>-0,08</t>
  </si>
  <si>
    <t>-0,73</t>
  </si>
  <si>
    <t>-0,13</t>
  </si>
  <si>
    <t>-0,05</t>
  </si>
  <si>
    <t>0,8533</t>
  </si>
  <si>
    <t>-0,12</t>
  </si>
  <si>
    <t>0,8447</t>
  </si>
  <si>
    <t xml:space="preserve">FXCM Español </t>
  </si>
  <si>
    <t>©2013 "FXstreet.es. El mercado de divisas" Todos los derechos reservados.</t>
  </si>
  <si>
    <t>0,93</t>
  </si>
  <si>
    <t>0,9143</t>
  </si>
  <si>
    <t>-0,0014</t>
  </si>
  <si>
    <t>-0,17</t>
  </si>
  <si>
    <t>0,10</t>
  </si>
  <si>
    <t>-0,0009</t>
  </si>
  <si>
    <t>0,0080</t>
  </si>
  <si>
    <t>0,55</t>
  </si>
  <si>
    <t>0,16</t>
  </si>
  <si>
    <t>0,0086</t>
  </si>
  <si>
    <t>0,21</t>
  </si>
  <si>
    <t>0,0050</t>
  </si>
  <si>
    <t>0,63</t>
  </si>
  <si>
    <t>0,13</t>
  </si>
  <si>
    <t>0,77</t>
  </si>
  <si>
    <t>-0,14</t>
  </si>
  <si>
    <t>-0,07</t>
  </si>
  <si>
    <t>0,0092</t>
  </si>
  <si>
    <t>-0,0021</t>
  </si>
  <si>
    <t>-0,0023</t>
  </si>
  <si>
    <t>0,04</t>
  </si>
  <si>
    <t>0,1740</t>
  </si>
  <si>
    <t>0,17</t>
  </si>
  <si>
    <t>0,0088</t>
  </si>
  <si>
    <t>-0,0003</t>
  </si>
  <si>
    <t>0,50</t>
  </si>
  <si>
    <t>0,8071</t>
  </si>
  <si>
    <t>-0,69</t>
  </si>
  <si>
    <t>0,9423</t>
  </si>
  <si>
    <t>0,0017</t>
  </si>
  <si>
    <t>0,69</t>
  </si>
  <si>
    <t>-0,0062</t>
  </si>
  <si>
    <t>0,8467</t>
  </si>
  <si>
    <t>0,9263</t>
  </si>
  <si>
    <t>0,8530</t>
  </si>
  <si>
    <t>0,0008</t>
  </si>
  <si>
    <t>-0,1315</t>
  </si>
  <si>
    <t>0,9289</t>
  </si>
  <si>
    <t>0,9123</t>
  </si>
  <si>
    <t>0,0034</t>
  </si>
  <si>
    <t>0,8115</t>
  </si>
  <si>
    <t>0,8054</t>
  </si>
  <si>
    <t>0,8522</t>
  </si>
  <si>
    <t>0,40</t>
  </si>
  <si>
    <t>0,9402</t>
  </si>
  <si>
    <t>0,0057</t>
  </si>
  <si>
    <t>0,0053</t>
  </si>
  <si>
    <t>0,81</t>
  </si>
  <si>
    <t>0,9193</t>
  </si>
  <si>
    <t>0,9217</t>
  </si>
  <si>
    <t>-0,0029</t>
  </si>
  <si>
    <t>-0,0106</t>
  </si>
  <si>
    <t>0,8557</t>
  </si>
  <si>
    <t>0,0041</t>
  </si>
  <si>
    <t>0,8521</t>
  </si>
  <si>
    <t>0,2520</t>
  </si>
  <si>
    <t>0,9537</t>
  </si>
  <si>
    <t>0,8531</t>
  </si>
  <si>
    <t>0,8129</t>
  </si>
  <si>
    <t>-0,0044</t>
  </si>
  <si>
    <t>-0,0118</t>
  </si>
  <si>
    <t>0,9510</t>
  </si>
  <si>
    <t>0,0915</t>
  </si>
  <si>
    <t>0,1300</t>
  </si>
  <si>
    <t>0,7190</t>
  </si>
  <si>
    <t>0,6075</t>
  </si>
</sst>
</file>

<file path=xl/styles.xml><?xml version="1.0" encoding="utf-8"?>
<styleSheet xmlns="http://schemas.openxmlformats.org/spreadsheetml/2006/main">
  <numFmts count="8">
    <numFmt numFmtId="164" formatCode="0.0"/>
    <numFmt numFmtId="165" formatCode="0.00000"/>
    <numFmt numFmtId="166" formatCode="0.00000000000"/>
    <numFmt numFmtId="167" formatCode="#,##0.00000"/>
    <numFmt numFmtId="168" formatCode="#,##0.0000000"/>
    <numFmt numFmtId="169" formatCode="#,##0.0000"/>
    <numFmt numFmtId="170" formatCode="0.0000000000000"/>
    <numFmt numFmtId="171" formatCode="0.0000"/>
  </numFmts>
  <fonts count="2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theme="1"/>
      <name val="Arial Rounded MT Bold"/>
      <family val="2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8"/>
      <color theme="3"/>
      <name val="Batang"/>
      <family val="1"/>
    </font>
    <font>
      <sz val="20"/>
      <color theme="1"/>
      <name val="Calibri"/>
      <family val="2"/>
      <scheme val="minor"/>
    </font>
    <font>
      <b/>
      <sz val="11"/>
      <color theme="1" tint="0.249977111117893"/>
      <name val="Arial Rounded MT Bold"/>
      <family val="2"/>
    </font>
    <font>
      <sz val="11"/>
      <color theme="1" tint="0.249977111117893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gradientFill type="path">
        <stop position="0">
          <color theme="0"/>
        </stop>
        <stop position="1">
          <color theme="5" tint="0.59999389629810485"/>
        </stop>
      </gradient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10">
    <xf numFmtId="0" fontId="0" fillId="0" borderId="0" xfId="0"/>
    <xf numFmtId="0" fontId="0" fillId="3" borderId="0" xfId="0" applyFill="1"/>
    <xf numFmtId="0" fontId="0" fillId="5" borderId="1" xfId="0" applyFill="1" applyBorder="1"/>
    <xf numFmtId="0" fontId="0" fillId="6" borderId="14" xfId="0" applyFill="1" applyBorder="1"/>
    <xf numFmtId="0" fontId="0" fillId="6" borderId="12" xfId="0" applyFill="1" applyBorder="1"/>
    <xf numFmtId="0" fontId="0" fillId="6" borderId="13" xfId="0" applyFill="1" applyBorder="1"/>
    <xf numFmtId="0" fontId="0" fillId="6" borderId="9" xfId="0" applyFill="1" applyBorder="1"/>
    <xf numFmtId="0" fontId="0" fillId="6" borderId="0" xfId="0" applyFill="1" applyBorder="1"/>
    <xf numFmtId="0" fontId="4" fillId="0" borderId="0" xfId="0" applyFont="1"/>
    <xf numFmtId="0" fontId="1" fillId="5" borderId="1" xfId="0" applyFont="1" applyFill="1" applyBorder="1" applyAlignment="1">
      <alignment horizontal="center"/>
    </xf>
    <xf numFmtId="0" fontId="4" fillId="0" borderId="9" xfId="0" applyFont="1" applyBorder="1"/>
    <xf numFmtId="0" fontId="0" fillId="6" borderId="0" xfId="0" applyFill="1" applyBorder="1" applyAlignment="1">
      <alignment horizontal="center"/>
    </xf>
    <xf numFmtId="0" fontId="5" fillId="0" borderId="3" xfId="0" applyFont="1" applyBorder="1"/>
    <xf numFmtId="2" fontId="5" fillId="0" borderId="4" xfId="0" applyNumberFormat="1" applyFont="1" applyBorder="1"/>
    <xf numFmtId="0" fontId="5" fillId="0" borderId="1" xfId="0" applyFont="1" applyBorder="1"/>
    <xf numFmtId="0" fontId="5" fillId="0" borderId="1" xfId="0" applyFont="1" applyFill="1" applyBorder="1"/>
    <xf numFmtId="0" fontId="0" fillId="6" borderId="10" xfId="0" applyFill="1" applyBorder="1"/>
    <xf numFmtId="0" fontId="0" fillId="6" borderId="11" xfId="0" applyFill="1" applyBorder="1"/>
    <xf numFmtId="166" fontId="1" fillId="10" borderId="1" xfId="0" applyNumberFormat="1" applyFont="1" applyFill="1" applyBorder="1"/>
    <xf numFmtId="0" fontId="0" fillId="10" borderId="1" xfId="0" applyFill="1" applyBorder="1"/>
    <xf numFmtId="0" fontId="1" fillId="6" borderId="9" xfId="0" applyFont="1" applyFill="1" applyBorder="1"/>
    <xf numFmtId="0" fontId="7" fillId="6" borderId="6" xfId="0" applyFont="1" applyFill="1" applyBorder="1"/>
    <xf numFmtId="0" fontId="0" fillId="6" borderId="6" xfId="0" applyFill="1" applyBorder="1"/>
    <xf numFmtId="0" fontId="0" fillId="6" borderId="7" xfId="0" applyFill="1" applyBorder="1"/>
    <xf numFmtId="0" fontId="1" fillId="6" borderId="0" xfId="0" applyFont="1" applyFill="1"/>
    <xf numFmtId="164" fontId="0" fillId="6" borderId="0" xfId="0" applyNumberFormat="1" applyFill="1"/>
    <xf numFmtId="0" fontId="1" fillId="9" borderId="1" xfId="0" applyFont="1" applyFill="1" applyBorder="1"/>
    <xf numFmtId="0" fontId="7" fillId="6" borderId="5" xfId="0" applyFont="1" applyFill="1" applyBorder="1"/>
    <xf numFmtId="0" fontId="7" fillId="3" borderId="0" xfId="0" applyFont="1" applyFill="1" applyBorder="1"/>
    <xf numFmtId="0" fontId="2" fillId="11" borderId="1" xfId="0" applyFont="1" applyFill="1" applyBorder="1"/>
    <xf numFmtId="0" fontId="1" fillId="5" borderId="1" xfId="0" applyFont="1" applyFill="1" applyBorder="1"/>
    <xf numFmtId="0" fontId="0" fillId="9" borderId="1" xfId="0" applyFont="1" applyFill="1" applyBorder="1"/>
    <xf numFmtId="0" fontId="9" fillId="0" borderId="0" xfId="1"/>
    <xf numFmtId="0" fontId="0" fillId="6" borderId="0" xfId="0" applyFill="1"/>
    <xf numFmtId="21" fontId="0" fillId="0" borderId="0" xfId="0" applyNumberFormat="1"/>
    <xf numFmtId="0" fontId="8" fillId="3" borderId="0" xfId="0" applyFont="1" applyFill="1"/>
    <xf numFmtId="166" fontId="10" fillId="13" borderId="1" xfId="0" applyNumberFormat="1" applyFont="1" applyFill="1" applyBorder="1" applyAlignment="1">
      <alignment horizontal="center"/>
    </xf>
    <xf numFmtId="0" fontId="11" fillId="8" borderId="8" xfId="0" applyFont="1" applyFill="1" applyBorder="1"/>
    <xf numFmtId="12" fontId="6" fillId="15" borderId="1" xfId="0" applyNumberFormat="1" applyFont="1" applyFill="1" applyBorder="1" applyAlignment="1">
      <alignment horizontal="center"/>
    </xf>
    <xf numFmtId="12" fontId="6" fillId="3" borderId="4" xfId="0" applyNumberFormat="1" applyFont="1" applyFill="1" applyBorder="1" applyAlignment="1">
      <alignment horizontal="center"/>
    </xf>
    <xf numFmtId="0" fontId="6" fillId="15" borderId="1" xfId="0" applyNumberFormat="1" applyFont="1" applyFill="1" applyBorder="1" applyAlignment="1">
      <alignment horizontal="center"/>
    </xf>
    <xf numFmtId="0" fontId="4" fillId="15" borderId="1" xfId="0" applyFont="1" applyFill="1" applyBorder="1" applyAlignment="1">
      <alignment horizontal="center"/>
    </xf>
    <xf numFmtId="0" fontId="4" fillId="15" borderId="6" xfId="0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0" fontId="13" fillId="7" borderId="1" xfId="0" applyFont="1" applyFill="1" applyBorder="1"/>
    <xf numFmtId="0" fontId="0" fillId="5" borderId="1" xfId="0" applyFont="1" applyFill="1" applyBorder="1" applyAlignment="1">
      <alignment horizontal="center"/>
    </xf>
    <xf numFmtId="0" fontId="14" fillId="14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/>
    </xf>
    <xf numFmtId="0" fontId="12" fillId="16" borderId="1" xfId="0" applyFont="1" applyFill="1" applyBorder="1"/>
    <xf numFmtId="165" fontId="12" fillId="16" borderId="1" xfId="0" applyNumberFormat="1" applyFont="1" applyFill="1" applyBorder="1" applyAlignment="1">
      <alignment horizontal="center"/>
    </xf>
    <xf numFmtId="167" fontId="12" fillId="16" borderId="1" xfId="0" applyNumberFormat="1" applyFont="1" applyFill="1" applyBorder="1" applyAlignment="1">
      <alignment horizontal="center"/>
    </xf>
    <xf numFmtId="0" fontId="5" fillId="16" borderId="3" xfId="0" applyFont="1" applyFill="1" applyBorder="1"/>
    <xf numFmtId="0" fontId="0" fillId="2" borderId="1" xfId="0" applyFill="1" applyBorder="1" applyAlignment="1">
      <alignment horizontal="center"/>
    </xf>
    <xf numFmtId="0" fontId="12" fillId="7" borderId="1" xfId="0" applyFont="1" applyFill="1" applyBorder="1" applyAlignment="1">
      <alignment horizontal="center" vertical="center"/>
    </xf>
    <xf numFmtId="165" fontId="12" fillId="7" borderId="1" xfId="0" applyNumberFormat="1" applyFont="1" applyFill="1" applyBorder="1" applyAlignment="1">
      <alignment horizontal="center"/>
    </xf>
    <xf numFmtId="21" fontId="3" fillId="7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5" fillId="0" borderId="0" xfId="0" applyFont="1"/>
    <xf numFmtId="0" fontId="12" fillId="6" borderId="11" xfId="0" applyFont="1" applyFill="1" applyBorder="1" applyAlignment="1">
      <alignment horizontal="center" vertical="center"/>
    </xf>
    <xf numFmtId="165" fontId="12" fillId="6" borderId="11" xfId="0" applyNumberFormat="1" applyFont="1" applyFill="1" applyBorder="1" applyAlignment="1">
      <alignment horizontal="center"/>
    </xf>
    <xf numFmtId="0" fontId="0" fillId="3" borderId="0" xfId="0" applyFill="1" applyBorder="1"/>
    <xf numFmtId="0" fontId="4" fillId="0" borderId="0" xfId="0" applyFont="1" applyBorder="1"/>
    <xf numFmtId="0" fontId="0" fillId="0" borderId="0" xfId="0" applyBorder="1"/>
    <xf numFmtId="12" fontId="5" fillId="0" borderId="0" xfId="0" applyNumberFormat="1" applyFont="1" applyBorder="1" applyAlignment="1">
      <alignment horizontal="center"/>
    </xf>
    <xf numFmtId="0" fontId="0" fillId="17" borderId="0" xfId="0" applyFill="1"/>
    <xf numFmtId="168" fontId="0" fillId="0" borderId="0" xfId="0" applyNumberFormat="1"/>
    <xf numFmtId="20" fontId="1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2" fontId="13" fillId="7" borderId="1" xfId="0" applyNumberFormat="1" applyFont="1" applyFill="1" applyBorder="1" applyAlignment="1">
      <alignment horizontal="center"/>
    </xf>
    <xf numFmtId="0" fontId="16" fillId="3" borderId="16" xfId="0" applyFont="1" applyFill="1" applyBorder="1"/>
    <xf numFmtId="0" fontId="16" fillId="3" borderId="2" xfId="0" applyFont="1" applyFill="1" applyBorder="1"/>
    <xf numFmtId="0" fontId="17" fillId="3" borderId="0" xfId="0" applyFont="1" applyFill="1"/>
    <xf numFmtId="0" fontId="16" fillId="3" borderId="5" xfId="0" applyFont="1" applyFill="1" applyBorder="1"/>
    <xf numFmtId="0" fontId="16" fillId="3" borderId="0" xfId="0" applyFont="1" applyFill="1" applyBorder="1"/>
    <xf numFmtId="0" fontId="18" fillId="3" borderId="15" xfId="0" applyFont="1" applyFill="1" applyBorder="1"/>
    <xf numFmtId="3" fontId="0" fillId="0" borderId="0" xfId="0" applyNumberFormat="1"/>
    <xf numFmtId="2" fontId="0" fillId="0" borderId="0" xfId="0" applyNumberFormat="1"/>
    <xf numFmtId="2" fontId="0" fillId="2" borderId="1" xfId="0" applyNumberFormat="1" applyFont="1" applyFill="1" applyBorder="1"/>
    <xf numFmtId="0" fontId="5" fillId="0" borderId="3" xfId="0" applyFont="1" applyFill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19" fillId="0" borderId="0" xfId="0" applyFont="1" applyBorder="1" applyAlignment="1">
      <alignment horizontal="center"/>
    </xf>
    <xf numFmtId="1" fontId="19" fillId="0" borderId="1" xfId="0" applyNumberFormat="1" applyFont="1" applyBorder="1" applyAlignment="1">
      <alignment horizontal="center"/>
    </xf>
    <xf numFmtId="1" fontId="0" fillId="4" borderId="1" xfId="0" applyNumberFormat="1" applyFont="1" applyFill="1" applyBorder="1" applyAlignment="1">
      <alignment horizontal="center"/>
    </xf>
    <xf numFmtId="165" fontId="0" fillId="0" borderId="0" xfId="0" applyNumberFormat="1"/>
    <xf numFmtId="0" fontId="1" fillId="6" borderId="0" xfId="0" applyFont="1" applyFill="1" applyAlignment="1">
      <alignment vertical="center"/>
    </xf>
    <xf numFmtId="169" fontId="20" fillId="4" borderId="1" xfId="0" applyNumberFormat="1" applyFont="1" applyFill="1" applyBorder="1" applyAlignment="1">
      <alignment horizontal="center"/>
    </xf>
    <xf numFmtId="1" fontId="20" fillId="2" borderId="1" xfId="0" applyNumberFormat="1" applyFont="1" applyFill="1" applyBorder="1"/>
    <xf numFmtId="2" fontId="21" fillId="4" borderId="1" xfId="0" applyNumberFormat="1" applyFont="1" applyFill="1" applyBorder="1" applyAlignment="1">
      <alignment horizontal="center"/>
    </xf>
    <xf numFmtId="2" fontId="20" fillId="8" borderId="1" xfId="0" applyNumberFormat="1" applyFont="1" applyFill="1" applyBorder="1"/>
    <xf numFmtId="0" fontId="5" fillId="16" borderId="3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15" borderId="1" xfId="0" applyFont="1" applyFill="1" applyBorder="1"/>
    <xf numFmtId="165" fontId="15" fillId="0" borderId="0" xfId="0" applyNumberFormat="1" applyFont="1"/>
    <xf numFmtId="0" fontId="0" fillId="16" borderId="0" xfId="0" applyFill="1"/>
    <xf numFmtId="1" fontId="0" fillId="18" borderId="0" xfId="0" applyNumberFormat="1" applyFill="1"/>
    <xf numFmtId="0" fontId="15" fillId="0" borderId="0" xfId="0" applyNumberFormat="1" applyFont="1"/>
    <xf numFmtId="2" fontId="0" fillId="3" borderId="0" xfId="0" applyNumberFormat="1" applyFill="1"/>
    <xf numFmtId="170" fontId="0" fillId="0" borderId="0" xfId="0" applyNumberFormat="1"/>
    <xf numFmtId="3" fontId="0" fillId="6" borderId="0" xfId="0" applyNumberFormat="1" applyFill="1"/>
    <xf numFmtId="171" fontId="0" fillId="3" borderId="0" xfId="0" applyNumberFormat="1" applyFill="1"/>
    <xf numFmtId="0" fontId="5" fillId="12" borderId="3" xfId="0" applyFont="1" applyFill="1" applyBorder="1" applyAlignment="1">
      <alignment horizontal="center"/>
    </xf>
    <xf numFmtId="0" fontId="5" fillId="12" borderId="4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1" fillId="6" borderId="0" xfId="0" applyFont="1" applyFill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colors>
    <mruColors>
      <color rgb="FFD4DA96"/>
      <color rgb="FFFF66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ivisas-tiempo-real" backgroundRefresh="0" refreshOnLoad="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98"/>
  <sheetViews>
    <sheetView tabSelected="1" topLeftCell="B1" zoomScale="58" zoomScaleNormal="58" workbookViewId="0">
      <selection activeCell="M9" sqref="M9"/>
    </sheetView>
  </sheetViews>
  <sheetFormatPr baseColWidth="10" defaultRowHeight="15"/>
  <cols>
    <col min="2" max="2" width="52.140625" customWidth="1"/>
    <col min="3" max="3" width="19" customWidth="1"/>
    <col min="6" max="6" width="37.28515625" bestFit="1" customWidth="1"/>
    <col min="7" max="7" width="17.5703125" customWidth="1"/>
    <col min="8" max="8" width="18.85546875" customWidth="1"/>
    <col min="9" max="9" width="20.42578125" customWidth="1"/>
    <col min="10" max="10" width="24" bestFit="1" customWidth="1"/>
    <col min="11" max="11" width="22.5703125" customWidth="1"/>
    <col min="12" max="12" width="41.28515625" bestFit="1" customWidth="1"/>
    <col min="13" max="13" width="11.140625" customWidth="1"/>
    <col min="14" max="14" width="22.5703125" customWidth="1"/>
    <col min="16" max="16" width="13.85546875" bestFit="1" customWidth="1"/>
  </cols>
  <sheetData>
    <row r="1" spans="1:1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6" ht="15.75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>
        <v>5875</v>
      </c>
      <c r="O3">
        <v>100</v>
      </c>
    </row>
    <row r="4" spans="1:16" ht="21.75" thickBot="1">
      <c r="B4" s="105" t="s">
        <v>76</v>
      </c>
      <c r="C4" s="106"/>
      <c r="D4" s="1"/>
      <c r="E4" s="1"/>
      <c r="H4" s="87"/>
      <c r="K4" s="1"/>
      <c r="P4" s="25">
        <f>(O5/N3)*100</f>
        <v>-90.825531914893617</v>
      </c>
    </row>
    <row r="5" spans="1:16" ht="21.75" thickBot="1">
      <c r="D5" s="1" t="s">
        <v>202</v>
      </c>
      <c r="E5" s="3"/>
      <c r="F5" s="4"/>
      <c r="G5" s="4"/>
      <c r="H5" s="4"/>
      <c r="I5" s="19" t="s">
        <v>23</v>
      </c>
      <c r="J5" s="5"/>
      <c r="K5" s="1"/>
      <c r="L5" s="105" t="s">
        <v>77</v>
      </c>
      <c r="M5" s="106"/>
      <c r="O5" s="24">
        <f>M8-N3</f>
        <v>-5336</v>
      </c>
    </row>
    <row r="6" spans="1:16" ht="29.25" thickBot="1">
      <c r="B6" s="26" t="s">
        <v>31</v>
      </c>
      <c r="C6" s="29">
        <f>'NO MOLESTAR'!M49</f>
        <v>10347</v>
      </c>
      <c r="D6" s="1"/>
      <c r="E6" s="6"/>
      <c r="F6" s="107" t="s">
        <v>0</v>
      </c>
      <c r="G6" s="108"/>
      <c r="H6" s="7"/>
      <c r="I6" s="18">
        <f>IF(OR(J7=M24,J7=M25,J7=M26,J7=M27,J7=M30,J7=M29,J7=M31,J7=M32,J7=M33,J7=M39,J7=M40,J7=M41,J7=M43,J7=M44,J7=M49,J7=M53,J7=M55),0.0001/G11,IF(OR(J7=M35,J7=M36,J7=M37,J7=M46,J7=M47,J7=M51),0.0001*G11,IF(OR(J7=M57,J7=M58,J7=M59,J7=M60,),0.0001,IF(OR(J7=M62,J7=M63,J7=M64,J7=M65,J7=M66,J7=M67,J7=M68,J7=M69,J7=M70),0.0001/G8,IF(OR(J7=M72,J7=M73,J7=M74,J7=M75,J7=M76,J7=M77,J7=M78),0.01/G11,IF(OR(J7=M80),0.01/G8,"ERROR"))))))</f>
        <v>1.024380249948781E-8</v>
      </c>
      <c r="J6" s="36" t="s">
        <v>75</v>
      </c>
      <c r="K6" s="1"/>
    </row>
    <row r="7" spans="1:16" ht="27.75" thickBot="1">
      <c r="B7" s="26" t="s">
        <v>37</v>
      </c>
      <c r="C7" s="29" t="str">
        <f>'NO MOLESTAR'!M50</f>
        <v>0,9269</v>
      </c>
      <c r="D7" s="1">
        <v>0.9</v>
      </c>
      <c r="E7" s="6"/>
      <c r="F7" s="7"/>
      <c r="G7" s="7"/>
      <c r="H7" s="7"/>
      <c r="I7" s="7"/>
      <c r="J7" s="37" t="s">
        <v>41</v>
      </c>
      <c r="K7" s="1"/>
      <c r="L7" s="8"/>
      <c r="M7" s="95"/>
      <c r="N7" s="8"/>
    </row>
    <row r="8" spans="1:16" ht="27" thickBot="1">
      <c r="B8" s="26" t="s">
        <v>49</v>
      </c>
      <c r="C8" s="29" t="str">
        <f>'NO MOLESTAR'!M51</f>
        <v>0,8115</v>
      </c>
      <c r="D8" s="1"/>
      <c r="E8" s="6"/>
      <c r="F8" s="48" t="s">
        <v>1</v>
      </c>
      <c r="G8" s="49">
        <v>132.19999999999999</v>
      </c>
      <c r="H8" s="7"/>
      <c r="I8" s="7"/>
      <c r="J8" s="27"/>
      <c r="K8" s="1"/>
      <c r="L8" s="96" t="s">
        <v>236</v>
      </c>
      <c r="M8" s="41">
        <v>539</v>
      </c>
      <c r="N8" s="8"/>
    </row>
    <row r="9" spans="1:16" ht="27" thickBot="1">
      <c r="B9" s="26" t="s">
        <v>53</v>
      </c>
      <c r="C9" s="29">
        <f>'NO MOLESTAR'!M52</f>
        <v>12705</v>
      </c>
      <c r="D9" s="1"/>
      <c r="E9" s="20"/>
      <c r="F9" s="48" t="s">
        <v>2</v>
      </c>
      <c r="G9" s="50">
        <v>131.61199999999999</v>
      </c>
      <c r="H9" s="9" t="s">
        <v>3</v>
      </c>
      <c r="I9" s="7"/>
      <c r="J9" s="21"/>
      <c r="K9" s="1"/>
      <c r="L9" s="96" t="s">
        <v>237</v>
      </c>
      <c r="M9" s="42">
        <v>2</v>
      </c>
      <c r="N9" s="8"/>
    </row>
    <row r="10" spans="1:16" ht="36" thickBot="1">
      <c r="B10" s="26" t="s">
        <v>56</v>
      </c>
      <c r="C10" s="29">
        <f>'NO MOLESTAR'!M53</f>
        <v>77543</v>
      </c>
      <c r="D10" s="1">
        <v>7</v>
      </c>
      <c r="E10" s="20"/>
      <c r="F10" s="2" t="s">
        <v>4</v>
      </c>
      <c r="G10" s="89">
        <f>G9-G8</f>
        <v>-0.58799999999999386</v>
      </c>
      <c r="H10" s="90">
        <f>IF(OR(J7=M24,J7=M25,J7=M26,J7=M27,J7=M29,J7=M30,J7=M31,J7=M32,J7=M33,J7=M39,J7=M40,J7=M41,J7=M43,J7=M44,J7=M49,J7=M53,J7=M55,J7=M35,J7=M36,J7=M37,J7=M46,J7=M47,J7=M51,J7=M57,J7=M58,J7=M59,J7=M60,J7=M62,J7=M63,J7=M64,J7=M65,J7=M66,J7=M67,J7=M68,J7=M69,J7=M70),G10*10000,IF(OR(J7=M72,J7=M73,J7=M74,J7=M75,J7=M76,J7=M77,J7=M78,J7=M80),G10*100,"ERROR"))</f>
        <v>-58.799999999999386</v>
      </c>
      <c r="I10" s="7"/>
      <c r="J10" s="46" t="str">
        <f>IF(G8&gt;G9,"LONG","SHORT")</f>
        <v>LONG</v>
      </c>
      <c r="K10" s="1"/>
      <c r="L10" s="96" t="s">
        <v>238</v>
      </c>
      <c r="M10" s="38">
        <v>1</v>
      </c>
      <c r="P10">
        <f>M12/2+M12</f>
        <v>16.169999999999998</v>
      </c>
    </row>
    <row r="11" spans="1:16" ht="21.75" thickBot="1">
      <c r="B11" s="26" t="s">
        <v>29</v>
      </c>
      <c r="C11" s="29" t="str">
        <f>'NO MOLESTAR'!M54</f>
        <v>0,9193</v>
      </c>
      <c r="D11" s="1"/>
      <c r="E11" s="20"/>
      <c r="F11" s="31" t="s">
        <v>73</v>
      </c>
      <c r="G11" s="52">
        <f>IF(OR(J7=M24,J7=M25,J7=M26,J7=M27),C6,IF(OR(J7=M29,J7=M30,J7=M31,J7=M32,J7=M33),C7,IF(OR(J7=M35,J7=M36,J7=M37),C8,IF(OR(J7=M39,J7=M40,J7=M41),C9,IF(OR(J7=M43,J7=M44),C10,IF(OR(J7=M46,J7=M47),C11,IF(OR(J7=M49),C12,IF(OR(J7=M51),C13,IF(OR(J7=M53),C14,IF(OR(J7=M55),C15,IF(OR(J7=M57,J7=M58,J7=M59,J7=M60,J7=M62,J7=M63,J7=M64,J7=M65,J7=M66,J7=M67,J7=M68,J7=M69,J7=M70,J7=M80),"NO APLICA",IF(OR(J7=M72,J7=M73,J7=M74,J7=M75,J7=M76,J7=M77,J7=M78),C16,"ERROR"))))))))))))</f>
        <v>976200</v>
      </c>
      <c r="H11" s="7"/>
      <c r="I11" s="7"/>
      <c r="J11" s="21"/>
      <c r="K11" s="1"/>
      <c r="L11" s="10"/>
      <c r="M11" s="39"/>
    </row>
    <row r="12" spans="1:16" ht="21.75" thickBot="1">
      <c r="B12" s="26" t="s">
        <v>61</v>
      </c>
      <c r="C12" s="29">
        <f>'NO MOLESTAR'!M55</f>
        <v>55969</v>
      </c>
      <c r="D12" s="1"/>
      <c r="E12" s="20"/>
      <c r="F12" s="7"/>
      <c r="G12" s="11"/>
      <c r="H12" s="7"/>
      <c r="I12" s="7"/>
      <c r="J12" s="21"/>
      <c r="K12" s="1"/>
      <c r="L12" s="12" t="s">
        <v>5</v>
      </c>
      <c r="M12" s="13">
        <f>M8*M9%</f>
        <v>10.78</v>
      </c>
      <c r="N12" s="14" t="s">
        <v>6</v>
      </c>
    </row>
    <row r="13" spans="1:16" ht="21.75" thickBot="1">
      <c r="B13" s="26" t="s">
        <v>63</v>
      </c>
      <c r="C13" s="29">
        <f>'NO MOLESTAR'!M56</f>
        <v>15618</v>
      </c>
      <c r="D13" s="1"/>
      <c r="E13" s="20"/>
      <c r="F13" s="30" t="s">
        <v>7</v>
      </c>
      <c r="G13" s="43">
        <f>M12</f>
        <v>10.78</v>
      </c>
      <c r="H13" s="7"/>
      <c r="I13" s="7"/>
      <c r="J13" s="22"/>
      <c r="K13" s="1"/>
      <c r="L13" s="12" t="s">
        <v>8</v>
      </c>
      <c r="M13" s="13">
        <f>M12*M10</f>
        <v>10.78</v>
      </c>
      <c r="N13" s="14" t="s">
        <v>9</v>
      </c>
    </row>
    <row r="14" spans="1:16" ht="21.75" thickBot="1">
      <c r="B14" s="26" t="s">
        <v>65</v>
      </c>
      <c r="C14" s="29">
        <f>'NO MOLESTAR'!M57</f>
        <v>59134</v>
      </c>
      <c r="D14" s="1">
        <v>5</v>
      </c>
      <c r="E14" s="6"/>
      <c r="F14" s="30" t="s">
        <v>10</v>
      </c>
      <c r="G14" s="91">
        <f>G13/H10</f>
        <v>-0.18333333333333524</v>
      </c>
      <c r="H14" s="92">
        <f>ABS(G14)</f>
        <v>0.18333333333333524</v>
      </c>
      <c r="I14" s="7"/>
      <c r="J14" s="22"/>
      <c r="K14" s="60"/>
      <c r="L14" s="61"/>
      <c r="M14" s="61"/>
      <c r="N14" s="61"/>
      <c r="O14" s="62"/>
      <c r="P14" s="62"/>
    </row>
    <row r="15" spans="1:16" ht="32.25" thickBot="1">
      <c r="B15" s="26" t="s">
        <v>67</v>
      </c>
      <c r="C15" s="29">
        <f>'NO MOLESTAR'!M58</f>
        <v>65154</v>
      </c>
      <c r="D15" s="1">
        <v>8</v>
      </c>
      <c r="E15" s="6"/>
      <c r="F15" s="47" t="s">
        <v>11</v>
      </c>
      <c r="G15" s="69">
        <f>(H14/I6)/100000</f>
        <v>178.97000000000187</v>
      </c>
      <c r="H15" s="44" t="s">
        <v>12</v>
      </c>
      <c r="I15" s="7"/>
      <c r="J15" s="22"/>
      <c r="K15" s="60"/>
      <c r="L15" s="51" t="s">
        <v>15</v>
      </c>
      <c r="M15" s="40">
        <v>6</v>
      </c>
      <c r="N15" s="63"/>
      <c r="O15" s="62"/>
      <c r="P15" s="62"/>
    </row>
    <row r="16" spans="1:16" ht="21.75" thickBot="1">
      <c r="B16" s="26" t="s">
        <v>45</v>
      </c>
      <c r="C16" s="29">
        <f>'NO MOLESTAR'!M59</f>
        <v>976200</v>
      </c>
      <c r="D16" s="1">
        <v>80</v>
      </c>
      <c r="E16" s="6"/>
      <c r="F16" s="7"/>
      <c r="G16" s="11"/>
      <c r="H16" s="7"/>
      <c r="I16" s="7"/>
      <c r="J16" s="22"/>
      <c r="K16" s="60"/>
      <c r="L16" s="15" t="s">
        <v>16</v>
      </c>
      <c r="M16" s="56">
        <f>M15/M9</f>
        <v>3</v>
      </c>
      <c r="N16" s="63"/>
      <c r="O16" s="62"/>
      <c r="P16" s="62"/>
    </row>
    <row r="17" spans="2:15" ht="15.75" thickBot="1">
      <c r="D17" s="1"/>
      <c r="E17" s="6"/>
      <c r="F17" s="30" t="s">
        <v>13</v>
      </c>
      <c r="G17" s="43">
        <f>M13</f>
        <v>10.78</v>
      </c>
      <c r="H17" s="45" t="s">
        <v>3</v>
      </c>
      <c r="I17" s="7"/>
      <c r="J17" s="22"/>
    </row>
    <row r="18" spans="2:15" ht="21.75" thickBot="1">
      <c r="B18" s="30" t="s">
        <v>193</v>
      </c>
      <c r="C18" s="55">
        <f>'NO MOLESTAR'!K55</f>
        <v>0.67354166666666659</v>
      </c>
      <c r="D18" s="1"/>
      <c r="E18" s="6"/>
      <c r="F18" s="30" t="s">
        <v>14</v>
      </c>
      <c r="G18" s="86">
        <f>(G17/H14)</f>
        <v>58.799999999999386</v>
      </c>
      <c r="H18" s="78">
        <f>IF(OR(J7=M24,J7=M25,J7=M26,J7=M27,J7=M29,J7=M30,J7=M31,J7=M32,J7=M33,J7=M39,J7=M40,J7=M41,J7=M43,J7=M44,J7=M49,J7=M53,J7=M55,J7=M35,J7=M36,J7=M37,J7=M46,J7=M47,J7=M51,J7=M57,J7=M58,J7=M59,J7=M60,J7=M62,J7=M63,J7=M64,J7=M65,J7=M66,J7=M67,J7=M68,J7=M69,J7=M70),G18/10000,IF(OR(J7=M72,J7=M73,J7=M74,J7=M75,J7=M76,J7=M77,J7=M78,J7=M80),G18/100,"ERROR"))+IF(OR(J7=M24,J7=M25,J7=M26,J7=M27,J7=M29,J7=M30,J7=M31,J7=M32,J7=M33,J7=M39,J7=M40,J7=M41,J7=M43,J7=M44,J7=M49,J7=M53,J7=M55,J7=M35,J7=M36,J7=M37,J7=M46,J7=M47,J7=M51,J7=M57,J7=M58,J7=M59,J7=M60,J7=M62,J7=M63,J7=M64,J7=M65,J7=M66,J7=M67,J7=M68,J7=M69,J7=M70),M19,IF(OR(J7=M72,J7=M73,J7=M74,J7=M75,J7=M76,J7=M77,J7=M78,J7=M80),M20,"ERROR"))</f>
        <v>0.61799999999999389</v>
      </c>
      <c r="I18" s="7"/>
      <c r="J18" s="22"/>
      <c r="K18" s="1"/>
      <c r="L18" s="93" t="s">
        <v>207</v>
      </c>
      <c r="M18" s="94">
        <v>3</v>
      </c>
    </row>
    <row r="19" spans="2:15" ht="27" thickBot="1">
      <c r="D19" s="1"/>
      <c r="E19" s="6"/>
      <c r="F19" s="53" t="s">
        <v>192</v>
      </c>
      <c r="G19" s="54">
        <f>IF(J10="LONG",G8+H18,G8-H18)</f>
        <v>132.81799999999998</v>
      </c>
      <c r="H19" s="7"/>
      <c r="I19" s="7"/>
      <c r="J19" s="22"/>
      <c r="K19" s="1"/>
      <c r="L19" s="79" t="s">
        <v>230</v>
      </c>
      <c r="M19" s="56">
        <f>M18/10000</f>
        <v>2.9999999999999997E-4</v>
      </c>
      <c r="N19" s="81" t="s">
        <v>232</v>
      </c>
      <c r="O19" s="66"/>
    </row>
    <row r="20" spans="2:15" ht="27" thickBot="1">
      <c r="B20" s="77"/>
      <c r="C20" s="32"/>
      <c r="D20" s="1"/>
      <c r="E20" s="16"/>
      <c r="F20" s="58"/>
      <c r="G20" s="59"/>
      <c r="H20" s="17"/>
      <c r="I20" s="17"/>
      <c r="J20" s="23"/>
      <c r="K20" s="1"/>
      <c r="L20" s="79" t="s">
        <v>230</v>
      </c>
      <c r="M20" s="80">
        <f>M18/100</f>
        <v>0.03</v>
      </c>
      <c r="N20" s="82" t="s">
        <v>233</v>
      </c>
      <c r="O20" s="68"/>
    </row>
    <row r="21" spans="2:15" ht="27" thickBot="1">
      <c r="D21" s="1"/>
      <c r="F21" s="57"/>
      <c r="G21" s="57"/>
      <c r="I21" s="97"/>
      <c r="J21" s="100"/>
      <c r="K21" s="104"/>
      <c r="L21" s="83" t="s">
        <v>234</v>
      </c>
      <c r="M21" s="85">
        <f>G15*100000/$M$8</f>
        <v>33204.081632653404</v>
      </c>
      <c r="N21" s="84" t="s">
        <v>235</v>
      </c>
      <c r="O21" s="68"/>
    </row>
    <row r="22" spans="2:15">
      <c r="F22" s="98" t="s">
        <v>244</v>
      </c>
      <c r="G22" s="99">
        <f>(G19-G8)*10000</f>
        <v>6179.99999999995</v>
      </c>
      <c r="I22" s="98" t="s">
        <v>247</v>
      </c>
      <c r="J22" s="99">
        <f>H10*60%</f>
        <v>-35.279999999999632</v>
      </c>
      <c r="K22" s="101"/>
      <c r="M22" s="67"/>
      <c r="N22" s="68"/>
      <c r="O22" s="68"/>
    </row>
    <row r="23" spans="2:15">
      <c r="B23" s="24" t="s">
        <v>206</v>
      </c>
      <c r="C23" s="24"/>
      <c r="D23" s="24"/>
      <c r="E23" s="24"/>
      <c r="F23" s="24"/>
      <c r="G23" s="24"/>
      <c r="H23" s="24"/>
      <c r="I23" s="24"/>
      <c r="J23" s="24"/>
      <c r="K23" s="24"/>
    </row>
    <row r="24" spans="2:15"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35">
        <v>1</v>
      </c>
      <c r="M24" s="70" t="s">
        <v>28</v>
      </c>
      <c r="N24" s="35"/>
    </row>
    <row r="25" spans="2:15">
      <c r="B25" s="33"/>
      <c r="C25" s="24"/>
      <c r="D25" s="24"/>
      <c r="E25" s="24"/>
      <c r="F25" s="24"/>
      <c r="G25" s="24"/>
      <c r="H25" s="24"/>
      <c r="I25" s="24"/>
      <c r="J25" s="24"/>
      <c r="K25" s="24"/>
      <c r="L25" s="35">
        <v>2</v>
      </c>
      <c r="M25" s="70" t="s">
        <v>32</v>
      </c>
      <c r="N25" s="35"/>
    </row>
    <row r="26" spans="2:15">
      <c r="B26" s="24" t="s">
        <v>245</v>
      </c>
      <c r="C26" s="24"/>
      <c r="D26" s="24"/>
      <c r="E26" s="24"/>
      <c r="F26" s="24"/>
      <c r="G26" s="24"/>
      <c r="H26" s="24"/>
      <c r="I26" s="24"/>
      <c r="J26" s="24"/>
      <c r="K26" s="24"/>
      <c r="L26" s="35">
        <v>3</v>
      </c>
      <c r="M26" s="70" t="s">
        <v>33</v>
      </c>
      <c r="N26" s="35"/>
    </row>
    <row r="27" spans="2:15">
      <c r="B27" s="24" t="s">
        <v>246</v>
      </c>
      <c r="C27" s="24"/>
      <c r="D27" s="24"/>
      <c r="E27" s="24"/>
      <c r="F27" s="24"/>
      <c r="G27" s="24"/>
      <c r="H27" s="24"/>
      <c r="I27" s="24"/>
      <c r="J27" s="24"/>
      <c r="K27" s="24"/>
      <c r="L27" s="35">
        <v>4</v>
      </c>
      <c r="M27" s="71" t="s">
        <v>34</v>
      </c>
      <c r="N27" s="35"/>
    </row>
    <row r="28" spans="2:15"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35"/>
      <c r="M28" s="72"/>
      <c r="N28" s="35"/>
    </row>
    <row r="29" spans="2:15">
      <c r="B29" s="24" t="s">
        <v>243</v>
      </c>
      <c r="C29" s="24"/>
      <c r="D29" s="24"/>
      <c r="E29" s="24"/>
      <c r="F29" s="24"/>
      <c r="G29" s="24"/>
      <c r="H29" s="24"/>
      <c r="I29" s="24"/>
      <c r="J29" s="24"/>
      <c r="K29" s="24"/>
      <c r="L29" s="35">
        <v>5</v>
      </c>
      <c r="M29" s="70" t="s">
        <v>30</v>
      </c>
      <c r="N29" s="35"/>
    </row>
    <row r="30" spans="2:15"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35">
        <v>6</v>
      </c>
      <c r="M30" s="70" t="s">
        <v>74</v>
      </c>
      <c r="N30" s="35"/>
    </row>
    <row r="31" spans="2:15">
      <c r="B31" s="24" t="s">
        <v>203</v>
      </c>
      <c r="C31" s="24"/>
      <c r="D31" s="24"/>
      <c r="E31" s="24"/>
      <c r="F31" s="24"/>
      <c r="G31" s="24"/>
      <c r="H31" s="24"/>
      <c r="I31" s="24"/>
      <c r="J31" s="24"/>
      <c r="K31" s="24"/>
      <c r="L31" s="35">
        <v>7</v>
      </c>
      <c r="M31" s="70" t="s">
        <v>35</v>
      </c>
      <c r="N31" s="35"/>
    </row>
    <row r="32" spans="2:15"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35">
        <v>8</v>
      </c>
      <c r="M32" s="70" t="s">
        <v>36</v>
      </c>
      <c r="N32" s="35"/>
    </row>
    <row r="33" spans="2:14">
      <c r="B33" s="24" t="s">
        <v>231</v>
      </c>
      <c r="C33" s="24"/>
      <c r="D33" s="24"/>
      <c r="E33" s="24"/>
      <c r="F33" s="24"/>
      <c r="G33" s="24"/>
      <c r="H33" s="24"/>
      <c r="I33" s="24"/>
      <c r="J33" s="24"/>
      <c r="K33" s="24"/>
      <c r="L33" s="35">
        <v>9</v>
      </c>
      <c r="M33" s="71" t="s">
        <v>38</v>
      </c>
      <c r="N33" s="35"/>
    </row>
    <row r="34" spans="2:14"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35"/>
      <c r="M34" s="72"/>
      <c r="N34" s="35"/>
    </row>
    <row r="35" spans="2:14">
      <c r="B35" s="24" t="s">
        <v>240</v>
      </c>
      <c r="C35" s="24"/>
      <c r="D35" s="24"/>
      <c r="E35" s="24"/>
      <c r="F35" s="24"/>
      <c r="G35" s="24"/>
      <c r="H35" s="24"/>
      <c r="I35" s="24"/>
      <c r="J35" s="24"/>
      <c r="K35" s="24"/>
      <c r="L35" s="35">
        <v>10</v>
      </c>
      <c r="M35" s="70" t="s">
        <v>46</v>
      </c>
      <c r="N35" s="35"/>
    </row>
    <row r="36" spans="2:14" ht="19.5" customHeight="1">
      <c r="B36" s="24" t="s">
        <v>241</v>
      </c>
      <c r="C36" s="24"/>
      <c r="D36" s="24"/>
      <c r="E36" s="24"/>
      <c r="F36" s="24"/>
      <c r="G36" s="24"/>
      <c r="H36" s="24"/>
      <c r="I36" s="24"/>
      <c r="J36" s="24"/>
      <c r="K36" s="24"/>
      <c r="L36" s="35">
        <v>11</v>
      </c>
      <c r="M36" s="70" t="s">
        <v>47</v>
      </c>
      <c r="N36" s="35"/>
    </row>
    <row r="37" spans="2:14" ht="18.75" customHeight="1">
      <c r="B37" s="88" t="s">
        <v>242</v>
      </c>
      <c r="C37" s="88"/>
      <c r="D37" s="88"/>
      <c r="E37" s="88"/>
      <c r="F37" s="88"/>
      <c r="G37" s="88"/>
      <c r="H37" s="88"/>
      <c r="I37" s="88"/>
      <c r="J37" s="24"/>
      <c r="K37" s="24"/>
      <c r="L37" s="35">
        <v>12</v>
      </c>
      <c r="M37" s="71" t="s">
        <v>48</v>
      </c>
      <c r="N37" s="35"/>
    </row>
    <row r="38" spans="2:14" ht="15" customHeight="1">
      <c r="B38" s="109" t="s">
        <v>204</v>
      </c>
      <c r="C38" s="109"/>
      <c r="D38" s="109"/>
      <c r="E38" s="109"/>
      <c r="F38" s="109"/>
      <c r="G38" s="109"/>
      <c r="H38" s="109"/>
      <c r="I38" s="109"/>
      <c r="J38" s="24"/>
      <c r="K38" s="24"/>
      <c r="L38" s="35"/>
      <c r="M38" s="72"/>
      <c r="N38" s="35"/>
    </row>
    <row r="39" spans="2:14">
      <c r="B39" s="109"/>
      <c r="C39" s="109"/>
      <c r="D39" s="109"/>
      <c r="E39" s="109"/>
      <c r="F39" s="109"/>
      <c r="G39" s="109"/>
      <c r="H39" s="109"/>
      <c r="I39" s="109"/>
      <c r="J39" s="24"/>
      <c r="K39" s="24"/>
      <c r="L39" s="35">
        <v>13</v>
      </c>
      <c r="M39" s="70" t="s">
        <v>50</v>
      </c>
      <c r="N39" s="35"/>
    </row>
    <row r="40" spans="2:14" ht="16.5" customHeight="1" thickBot="1">
      <c r="B40" s="24" t="s">
        <v>239</v>
      </c>
      <c r="C40" s="24"/>
      <c r="D40" s="24"/>
      <c r="E40" s="24"/>
      <c r="F40" s="24"/>
      <c r="G40" s="24"/>
      <c r="H40" s="24"/>
      <c r="I40" s="24"/>
      <c r="J40" s="24"/>
      <c r="K40" s="24"/>
      <c r="L40" s="35">
        <v>14</v>
      </c>
      <c r="M40" s="71" t="s">
        <v>51</v>
      </c>
      <c r="N40" s="35"/>
    </row>
    <row r="41" spans="2:14"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35">
        <v>15</v>
      </c>
      <c r="M41" s="73" t="s">
        <v>52</v>
      </c>
      <c r="N41" s="35"/>
    </row>
    <row r="42" spans="2:14">
      <c r="B42" s="24" t="s">
        <v>205</v>
      </c>
      <c r="C42" s="33"/>
      <c r="D42" s="33"/>
      <c r="E42" s="33"/>
      <c r="F42" s="33"/>
      <c r="G42" s="33"/>
      <c r="H42" s="33"/>
      <c r="I42" s="33"/>
      <c r="J42" s="33"/>
      <c r="K42" s="33"/>
      <c r="L42" s="35"/>
      <c r="M42" s="72"/>
      <c r="N42" s="35"/>
    </row>
    <row r="43" spans="2:14"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5">
        <v>16</v>
      </c>
      <c r="M43" s="70" t="s">
        <v>54</v>
      </c>
      <c r="N43" s="35"/>
    </row>
    <row r="44" spans="2:14">
      <c r="L44" s="35">
        <v>17</v>
      </c>
      <c r="M44" s="71" t="s">
        <v>55</v>
      </c>
      <c r="N44" s="35"/>
    </row>
    <row r="45" spans="2:14">
      <c r="L45" s="35"/>
      <c r="M45" s="72"/>
      <c r="N45" s="35"/>
    </row>
    <row r="46" spans="2:14">
      <c r="L46" s="35">
        <v>18</v>
      </c>
      <c r="M46" s="70" t="s">
        <v>58</v>
      </c>
      <c r="N46" s="35"/>
    </row>
    <row r="47" spans="2:14">
      <c r="L47" s="35">
        <v>19</v>
      </c>
      <c r="M47" s="71" t="s">
        <v>59</v>
      </c>
      <c r="N47" s="35"/>
    </row>
    <row r="48" spans="2:14">
      <c r="L48" s="35"/>
      <c r="M48" s="72"/>
      <c r="N48" s="35"/>
    </row>
    <row r="49" spans="6:21">
      <c r="L49" s="35">
        <v>20</v>
      </c>
      <c r="M49" s="71" t="s">
        <v>60</v>
      </c>
      <c r="N49" s="35"/>
    </row>
    <row r="50" spans="6:21">
      <c r="L50" s="35"/>
      <c r="M50" s="72"/>
      <c r="N50" s="35"/>
    </row>
    <row r="51" spans="6:21">
      <c r="L51" s="35">
        <v>21</v>
      </c>
      <c r="M51" s="71" t="s">
        <v>62</v>
      </c>
      <c r="N51" s="35"/>
    </row>
    <row r="52" spans="6:21">
      <c r="L52" s="35"/>
      <c r="M52" s="72"/>
      <c r="N52" s="35"/>
    </row>
    <row r="53" spans="6:21">
      <c r="F53" s="102"/>
      <c r="L53" s="35">
        <v>22</v>
      </c>
      <c r="M53" s="71" t="s">
        <v>64</v>
      </c>
      <c r="N53" s="35"/>
    </row>
    <row r="54" spans="6:21">
      <c r="L54" s="35"/>
      <c r="M54" s="72"/>
      <c r="N54" s="35"/>
    </row>
    <row r="55" spans="6:21">
      <c r="L55" s="35">
        <v>23</v>
      </c>
      <c r="M55" s="71" t="s">
        <v>66</v>
      </c>
      <c r="N55" s="35"/>
    </row>
    <row r="56" spans="6:21">
      <c r="L56" s="35"/>
      <c r="M56" s="74"/>
      <c r="N56" s="35"/>
    </row>
    <row r="57" spans="6:21">
      <c r="H57" s="77"/>
      <c r="L57" s="35">
        <v>24</v>
      </c>
      <c r="M57" s="70" t="s">
        <v>24</v>
      </c>
      <c r="N57" s="35"/>
    </row>
    <row r="58" spans="6:21">
      <c r="L58" s="35">
        <v>25</v>
      </c>
      <c r="M58" s="70" t="s">
        <v>25</v>
      </c>
      <c r="N58" s="35"/>
    </row>
    <row r="59" spans="6:21">
      <c r="L59" s="35">
        <v>26</v>
      </c>
      <c r="M59" s="71" t="s">
        <v>26</v>
      </c>
      <c r="N59" s="35"/>
      <c r="U59" s="28"/>
    </row>
    <row r="60" spans="6:21">
      <c r="L60" s="35">
        <v>27</v>
      </c>
      <c r="M60" s="71" t="s">
        <v>27</v>
      </c>
      <c r="N60" s="35"/>
      <c r="U60" s="28"/>
    </row>
    <row r="61" spans="6:21">
      <c r="L61" s="35"/>
      <c r="M61" s="74"/>
      <c r="N61" s="35"/>
      <c r="U61" s="28"/>
    </row>
    <row r="62" spans="6:21">
      <c r="L62" s="35">
        <v>28</v>
      </c>
      <c r="M62" s="70" t="s">
        <v>20</v>
      </c>
      <c r="N62" s="35"/>
      <c r="U62" s="28"/>
    </row>
    <row r="63" spans="6:21">
      <c r="L63" s="35">
        <v>29</v>
      </c>
      <c r="M63" s="70" t="s">
        <v>21</v>
      </c>
      <c r="N63" s="35"/>
      <c r="U63" s="28"/>
    </row>
    <row r="64" spans="6:21">
      <c r="L64" s="35">
        <v>30</v>
      </c>
      <c r="M64" s="71" t="s">
        <v>68</v>
      </c>
      <c r="N64" s="35"/>
      <c r="U64" s="28"/>
    </row>
    <row r="65" spans="12:21">
      <c r="L65" s="35">
        <v>31</v>
      </c>
      <c r="M65" s="71" t="s">
        <v>69</v>
      </c>
      <c r="N65" s="35"/>
      <c r="U65" s="28"/>
    </row>
    <row r="66" spans="12:21">
      <c r="L66" s="35">
        <v>32</v>
      </c>
      <c r="M66" s="71" t="s">
        <v>70</v>
      </c>
      <c r="N66" s="35"/>
      <c r="U66" s="28"/>
    </row>
    <row r="67" spans="12:21">
      <c r="L67" s="35">
        <v>33</v>
      </c>
      <c r="M67" s="71" t="s">
        <v>18</v>
      </c>
      <c r="N67" s="35"/>
      <c r="U67" s="28"/>
    </row>
    <row r="68" spans="12:21">
      <c r="L68" s="35">
        <v>34</v>
      </c>
      <c r="M68" s="71" t="s">
        <v>19</v>
      </c>
      <c r="N68" s="35"/>
      <c r="U68" s="28"/>
    </row>
    <row r="69" spans="12:21">
      <c r="L69" s="35">
        <v>35</v>
      </c>
      <c r="M69" s="71" t="s">
        <v>71</v>
      </c>
      <c r="N69" s="35"/>
      <c r="U69" s="28"/>
    </row>
    <row r="70" spans="12:21">
      <c r="L70" s="35">
        <v>36</v>
      </c>
      <c r="M70" s="71" t="s">
        <v>17</v>
      </c>
      <c r="N70" s="35"/>
      <c r="U70" s="28"/>
    </row>
    <row r="71" spans="12:21">
      <c r="L71" s="35"/>
      <c r="M71" s="74"/>
      <c r="N71" s="35"/>
      <c r="U71" s="28"/>
    </row>
    <row r="72" spans="12:21">
      <c r="L72" s="35">
        <v>37</v>
      </c>
      <c r="M72" s="70" t="s">
        <v>39</v>
      </c>
      <c r="N72" s="35"/>
    </row>
    <row r="73" spans="12:21">
      <c r="L73" s="35">
        <v>38</v>
      </c>
      <c r="M73" s="70" t="s">
        <v>40</v>
      </c>
      <c r="N73" s="35"/>
    </row>
    <row r="74" spans="12:21">
      <c r="L74" s="35">
        <v>39</v>
      </c>
      <c r="M74" s="70" t="s">
        <v>41</v>
      </c>
      <c r="N74" s="35"/>
    </row>
    <row r="75" spans="12:21">
      <c r="L75" s="35">
        <v>40</v>
      </c>
      <c r="M75" s="71" t="s">
        <v>42</v>
      </c>
      <c r="N75" s="35"/>
    </row>
    <row r="76" spans="12:21">
      <c r="L76" s="35">
        <v>41</v>
      </c>
      <c r="M76" s="71" t="s">
        <v>43</v>
      </c>
      <c r="N76" s="35"/>
    </row>
    <row r="77" spans="12:21">
      <c r="L77" s="35">
        <v>42</v>
      </c>
      <c r="M77" s="71" t="s">
        <v>44</v>
      </c>
      <c r="N77" s="35"/>
    </row>
    <row r="78" spans="12:21">
      <c r="L78" s="35">
        <v>43</v>
      </c>
      <c r="M78" s="71" t="s">
        <v>57</v>
      </c>
      <c r="N78" s="35"/>
    </row>
    <row r="79" spans="12:21">
      <c r="L79" s="35"/>
      <c r="M79" s="72"/>
      <c r="N79" s="35"/>
    </row>
    <row r="80" spans="12:21">
      <c r="L80" s="35">
        <v>44</v>
      </c>
      <c r="M80" s="75" t="s">
        <v>22</v>
      </c>
      <c r="N80" s="35"/>
    </row>
    <row r="93" spans="14:14">
      <c r="N93" t="s">
        <v>72</v>
      </c>
    </row>
    <row r="96" spans="14:14">
      <c r="N96" t="s">
        <v>72</v>
      </c>
    </row>
    <row r="98" spans="14:14">
      <c r="N98" t="s">
        <v>72</v>
      </c>
    </row>
  </sheetData>
  <customSheetViews>
    <customSheetView guid="{80486E8E-8BE0-438D-85B0-9CCED1A9C0BC}" scale="70">
      <selection activeCell="G17" sqref="G17"/>
      <pageMargins left="0.7" right="0.7" top="0.75" bottom="0.75" header="0.3" footer="0.3"/>
      <pageSetup paperSize="9" orientation="portrait" r:id="rId1"/>
    </customSheetView>
  </customSheetViews>
  <mergeCells count="4">
    <mergeCell ref="B4:C4"/>
    <mergeCell ref="L5:M5"/>
    <mergeCell ref="F6:G6"/>
    <mergeCell ref="B38:I39"/>
  </mergeCells>
  <dataValidations count="1">
    <dataValidation type="list" allowBlank="1" showInputMessage="1" showErrorMessage="1" sqref="J7">
      <formula1>$M$24:$M$80</formula1>
    </dataValidation>
  </dataValidation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45"/>
  <sheetViews>
    <sheetView workbookViewId="0">
      <selection activeCell="C52" sqref="C52"/>
    </sheetView>
  </sheetViews>
  <sheetFormatPr baseColWidth="10" defaultRowHeight="15"/>
  <cols>
    <col min="4" max="4" width="20.28515625" bestFit="1" customWidth="1"/>
    <col min="5" max="5" width="9.5703125" customWidth="1"/>
    <col min="6" max="6" width="9.28515625" customWidth="1"/>
    <col min="7" max="7" width="9.42578125" customWidth="1"/>
    <col min="8" max="8" width="9.140625" customWidth="1"/>
    <col min="9" max="9" width="7.28515625" customWidth="1"/>
    <col min="10" max="10" width="6.5703125" customWidth="1"/>
    <col min="11" max="11" width="18.85546875" bestFit="1" customWidth="1"/>
    <col min="13" max="13" width="11.85546875" bestFit="1" customWidth="1"/>
  </cols>
  <sheetData>
    <row r="1" spans="1:14">
      <c r="A1" t="e">
        <f>VLOOKUP("USD/JPY",D50:D81,2)</f>
        <v>#REF!</v>
      </c>
    </row>
    <row r="2" spans="1:14">
      <c r="D2" s="64" t="s">
        <v>78</v>
      </c>
      <c r="E2" s="33"/>
      <c r="K2" s="34"/>
    </row>
    <row r="3" spans="1:14">
      <c r="D3" s="64" t="s">
        <v>79</v>
      </c>
      <c r="K3" s="34"/>
    </row>
    <row r="4" spans="1:14">
      <c r="D4" s="64" t="s">
        <v>80</v>
      </c>
      <c r="K4" s="34"/>
    </row>
    <row r="5" spans="1:14">
      <c r="D5" s="64" t="s">
        <v>81</v>
      </c>
      <c r="K5" s="34"/>
    </row>
    <row r="6" spans="1:14">
      <c r="D6" s="64" t="s">
        <v>82</v>
      </c>
      <c r="K6" s="34"/>
      <c r="N6" s="65">
        <f>J8</f>
        <v>0</v>
      </c>
    </row>
    <row r="7" spans="1:14">
      <c r="D7" s="64" t="s">
        <v>83</v>
      </c>
      <c r="E7" s="33"/>
      <c r="K7" s="34"/>
    </row>
    <row r="8" spans="1:14">
      <c r="D8" s="64" t="s">
        <v>84</v>
      </c>
      <c r="K8" s="34"/>
    </row>
    <row r="9" spans="1:14">
      <c r="D9" t="s">
        <v>85</v>
      </c>
      <c r="K9" s="34"/>
    </row>
    <row r="10" spans="1:14">
      <c r="D10" t="s">
        <v>86</v>
      </c>
      <c r="K10" s="34"/>
    </row>
    <row r="11" spans="1:14">
      <c r="D11" t="s">
        <v>87</v>
      </c>
      <c r="K11" s="34"/>
    </row>
    <row r="12" spans="1:14">
      <c r="D12" t="s">
        <v>88</v>
      </c>
      <c r="K12" s="34"/>
    </row>
    <row r="13" spans="1:14">
      <c r="D13" t="s">
        <v>89</v>
      </c>
      <c r="K13" s="34"/>
    </row>
    <row r="14" spans="1:14">
      <c r="D14" t="s">
        <v>90</v>
      </c>
      <c r="K14" s="34"/>
    </row>
    <row r="15" spans="1:14">
      <c r="D15" t="s">
        <v>91</v>
      </c>
      <c r="K15" s="34"/>
    </row>
    <row r="16" spans="1:14">
      <c r="D16" t="s">
        <v>92</v>
      </c>
      <c r="K16" s="34"/>
    </row>
    <row r="17" spans="4:11">
      <c r="D17" t="s">
        <v>93</v>
      </c>
      <c r="K17" s="34"/>
    </row>
    <row r="18" spans="4:11">
      <c r="D18" t="s">
        <v>94</v>
      </c>
      <c r="K18" s="34"/>
    </row>
    <row r="19" spans="4:11">
      <c r="D19" s="64" t="s">
        <v>198</v>
      </c>
      <c r="K19" s="34"/>
    </row>
    <row r="20" spans="4:11">
      <c r="D20" s="64" t="s">
        <v>199</v>
      </c>
      <c r="K20" s="34"/>
    </row>
    <row r="21" spans="4:11">
      <c r="D21" s="64" t="s">
        <v>95</v>
      </c>
      <c r="K21" s="34"/>
    </row>
    <row r="22" spans="4:11">
      <c r="D22" s="64" t="s">
        <v>208</v>
      </c>
      <c r="K22" s="34"/>
    </row>
    <row r="23" spans="4:11">
      <c r="D23" s="64" t="s">
        <v>96</v>
      </c>
      <c r="K23" s="34"/>
    </row>
    <row r="24" spans="4:11">
      <c r="D24" s="64" t="s">
        <v>97</v>
      </c>
      <c r="K24" s="34"/>
    </row>
    <row r="25" spans="4:11">
      <c r="D25" s="64" t="s">
        <v>98</v>
      </c>
      <c r="K25" s="34"/>
    </row>
    <row r="26" spans="4:11">
      <c r="D26" s="64" t="s">
        <v>99</v>
      </c>
      <c r="K26" s="34"/>
    </row>
    <row r="27" spans="4:11">
      <c r="D27" s="64" t="s">
        <v>209</v>
      </c>
      <c r="K27" s="34"/>
    </row>
    <row r="28" spans="4:11">
      <c r="D28" s="64" t="s">
        <v>175</v>
      </c>
      <c r="K28" s="34"/>
    </row>
    <row r="29" spans="4:11">
      <c r="D29" s="64" t="s">
        <v>173</v>
      </c>
      <c r="K29" s="34"/>
    </row>
    <row r="30" spans="4:11">
      <c r="D30" s="64" t="s">
        <v>100</v>
      </c>
      <c r="K30" s="34"/>
    </row>
    <row r="31" spans="4:11">
      <c r="D31" s="64" t="s">
        <v>170</v>
      </c>
      <c r="K31" s="34"/>
    </row>
    <row r="32" spans="4:11">
      <c r="D32" s="64" t="s">
        <v>101</v>
      </c>
      <c r="K32" s="34"/>
    </row>
    <row r="33" spans="4:11">
      <c r="D33" s="64" t="s">
        <v>210</v>
      </c>
      <c r="K33" s="34"/>
    </row>
    <row r="34" spans="4:11">
      <c r="D34" t="s">
        <v>102</v>
      </c>
      <c r="K34" s="34"/>
    </row>
    <row r="35" spans="4:11">
      <c r="D35" t="s">
        <v>97</v>
      </c>
      <c r="K35" s="34"/>
    </row>
    <row r="36" spans="4:11">
      <c r="D36" t="s">
        <v>103</v>
      </c>
      <c r="K36" s="34"/>
    </row>
    <row r="37" spans="4:11">
      <c r="D37" t="s">
        <v>104</v>
      </c>
      <c r="K37" s="34"/>
    </row>
    <row r="38" spans="4:11">
      <c r="D38" t="s">
        <v>105</v>
      </c>
    </row>
    <row r="39" spans="4:11">
      <c r="D39" t="s">
        <v>106</v>
      </c>
    </row>
    <row r="40" spans="4:11">
      <c r="D40" t="s">
        <v>211</v>
      </c>
    </row>
    <row r="41" spans="4:11">
      <c r="D41" t="s">
        <v>107</v>
      </c>
    </row>
    <row r="42" spans="4:11">
      <c r="D42" t="s">
        <v>108</v>
      </c>
    </row>
    <row r="43" spans="4:11">
      <c r="D43" t="s">
        <v>109</v>
      </c>
    </row>
    <row r="44" spans="4:11">
      <c r="D44" t="s">
        <v>110</v>
      </c>
    </row>
    <row r="45" spans="4:11">
      <c r="D45" t="s">
        <v>111</v>
      </c>
    </row>
    <row r="46" spans="4:11">
      <c r="D46" t="s">
        <v>112</v>
      </c>
    </row>
    <row r="47" spans="4:11">
      <c r="D47" t="s">
        <v>113</v>
      </c>
    </row>
    <row r="48" spans="4:11">
      <c r="D48" t="s">
        <v>194</v>
      </c>
    </row>
    <row r="49" spans="4:14">
      <c r="D49" t="s">
        <v>114</v>
      </c>
      <c r="M49">
        <f>INDEX(D38:E78,MATCH("USD/CAD",D38:D78,0),2)</f>
        <v>10347</v>
      </c>
      <c r="N49" t="s">
        <v>20</v>
      </c>
    </row>
    <row r="50" spans="4:14">
      <c r="D50" t="s">
        <v>250</v>
      </c>
      <c r="K50" s="34"/>
      <c r="M50" t="str">
        <f>INDEX(D39:E79,MATCH("USD/CHF",D39:D79,0),2)</f>
        <v>0,9269</v>
      </c>
      <c r="N50" t="s">
        <v>21</v>
      </c>
    </row>
    <row r="51" spans="4:14">
      <c r="D51" t="s">
        <v>115</v>
      </c>
      <c r="K51" s="34"/>
      <c r="M51" t="str">
        <f>INDEX(D40:E80,MATCH("NZD/USD",D40:D80,0),2)</f>
        <v>0,8115</v>
      </c>
      <c r="N51" t="s">
        <v>26</v>
      </c>
    </row>
    <row r="52" spans="4:14">
      <c r="D52" t="s">
        <v>116</v>
      </c>
      <c r="E52" s="76" t="s">
        <v>117</v>
      </c>
      <c r="F52" s="76" t="s">
        <v>118</v>
      </c>
      <c r="G52" s="76" t="s">
        <v>119</v>
      </c>
      <c r="H52" s="76" t="s">
        <v>120</v>
      </c>
      <c r="I52" t="s">
        <v>121</v>
      </c>
      <c r="J52" t="s">
        <v>122</v>
      </c>
      <c r="K52" s="34" t="s">
        <v>123</v>
      </c>
      <c r="M52">
        <f>INDEX(D41:E81,MATCH("USD/SGD",D41:D81,0),2)</f>
        <v>12705</v>
      </c>
      <c r="N52" t="s">
        <v>19</v>
      </c>
    </row>
    <row r="53" spans="4:14">
      <c r="D53" t="s">
        <v>24</v>
      </c>
      <c r="E53" s="76">
        <v>13323</v>
      </c>
      <c r="F53" s="76">
        <v>13346</v>
      </c>
      <c r="G53" s="76">
        <v>13381</v>
      </c>
      <c r="H53" s="76">
        <v>13318</v>
      </c>
      <c r="I53" t="s">
        <v>287</v>
      </c>
      <c r="J53" t="s">
        <v>271</v>
      </c>
      <c r="K53" s="34">
        <v>0.6734837962962964</v>
      </c>
      <c r="M53">
        <f>INDEX(D42:E82,MATCH("USD/HKD",D42:D82,0),2)</f>
        <v>77543</v>
      </c>
      <c r="N53" t="s">
        <v>69</v>
      </c>
    </row>
    <row r="54" spans="4:14">
      <c r="D54" t="s">
        <v>22</v>
      </c>
      <c r="E54" s="76">
        <v>976200</v>
      </c>
      <c r="F54" s="76">
        <v>973615</v>
      </c>
      <c r="G54" s="76">
        <v>977700</v>
      </c>
      <c r="H54" s="76">
        <v>970450</v>
      </c>
      <c r="I54" t="s">
        <v>323</v>
      </c>
      <c r="J54" t="s">
        <v>257</v>
      </c>
      <c r="K54" s="34">
        <v>0.67349537037037033</v>
      </c>
      <c r="M54" t="str">
        <f>INDEX(D43:E83,MATCH("AUD/USD",D43:D83,0),2)</f>
        <v>0,9193</v>
      </c>
      <c r="N54" t="s">
        <v>27</v>
      </c>
    </row>
    <row r="55" spans="4:14">
      <c r="D55" s="33" t="s">
        <v>25</v>
      </c>
      <c r="E55" s="103">
        <v>15618</v>
      </c>
      <c r="F55" s="76">
        <v>15639</v>
      </c>
      <c r="G55" s="76">
        <v>15659</v>
      </c>
      <c r="H55" s="76">
        <v>15608</v>
      </c>
      <c r="I55" t="s">
        <v>286</v>
      </c>
      <c r="J55" t="s">
        <v>261</v>
      </c>
      <c r="K55" s="34">
        <v>0.67354166666666659</v>
      </c>
      <c r="M55">
        <f>INDEX(D44:E84,MATCH("USD/DKK",D44:D84,0),2)</f>
        <v>55969</v>
      </c>
      <c r="N55" t="s">
        <v>68</v>
      </c>
    </row>
    <row r="56" spans="4:14">
      <c r="D56" t="s">
        <v>21</v>
      </c>
      <c r="E56" s="76" t="s">
        <v>248</v>
      </c>
      <c r="F56" s="76" t="s">
        <v>301</v>
      </c>
      <c r="G56" s="76" t="s">
        <v>305</v>
      </c>
      <c r="H56" s="76" t="s">
        <v>317</v>
      </c>
      <c r="I56" t="s">
        <v>303</v>
      </c>
      <c r="J56" t="s">
        <v>255</v>
      </c>
      <c r="K56" s="34">
        <v>0.67354166666666659</v>
      </c>
      <c r="M56">
        <f>INDEX(D45:E85,MATCH("GBP/USD",D45:D85,0),2)</f>
        <v>15618</v>
      </c>
      <c r="N56" t="s">
        <v>25</v>
      </c>
    </row>
    <row r="57" spans="4:14">
      <c r="D57" t="s">
        <v>27</v>
      </c>
      <c r="E57" s="76" t="s">
        <v>316</v>
      </c>
      <c r="F57" s="76" t="s">
        <v>269</v>
      </c>
      <c r="G57" s="76" t="s">
        <v>317</v>
      </c>
      <c r="H57" s="76" t="s">
        <v>306</v>
      </c>
      <c r="I57" t="s">
        <v>279</v>
      </c>
      <c r="J57" t="s">
        <v>275</v>
      </c>
      <c r="K57" s="34">
        <v>0.67349537037037033</v>
      </c>
      <c r="M57">
        <f>INDEX(D46:E86,MATCH("USD/NOK",D46:D86,0),2)</f>
        <v>59134</v>
      </c>
      <c r="N57" t="s">
        <v>17</v>
      </c>
    </row>
    <row r="58" spans="4:14">
      <c r="D58" t="s">
        <v>20</v>
      </c>
      <c r="E58" s="76">
        <v>10347</v>
      </c>
      <c r="F58" s="76">
        <v>10308</v>
      </c>
      <c r="G58" s="76">
        <v>10362</v>
      </c>
      <c r="H58" s="76">
        <v>10293</v>
      </c>
      <c r="I58" t="s">
        <v>321</v>
      </c>
      <c r="J58" t="s">
        <v>311</v>
      </c>
      <c r="K58" s="34">
        <v>0.67349537037037033</v>
      </c>
      <c r="M58">
        <f>INDEX(D47:E87,MATCH("USD/SEK",D47:D87,0),2)</f>
        <v>65154</v>
      </c>
      <c r="N58" t="s">
        <v>18</v>
      </c>
    </row>
    <row r="59" spans="4:14">
      <c r="D59" t="s">
        <v>26</v>
      </c>
      <c r="E59" s="76" t="s">
        <v>308</v>
      </c>
      <c r="F59" s="76" t="s">
        <v>294</v>
      </c>
      <c r="G59" s="76" t="s">
        <v>326</v>
      </c>
      <c r="H59" s="76" t="s">
        <v>309</v>
      </c>
      <c r="I59" t="s">
        <v>321</v>
      </c>
      <c r="J59" t="s">
        <v>293</v>
      </c>
      <c r="K59" s="34">
        <v>0.67349537037037033</v>
      </c>
      <c r="M59">
        <f>INDEX(D48:E88,MATCH("USD/JPY",D48:D88,0),2)</f>
        <v>976200</v>
      </c>
      <c r="N59" t="s">
        <v>22</v>
      </c>
    </row>
    <row r="60" spans="4:14">
      <c r="D60" t="s">
        <v>124</v>
      </c>
      <c r="E60" s="76">
        <v>61150</v>
      </c>
      <c r="F60" s="76">
        <v>61127</v>
      </c>
      <c r="G60" s="76">
        <v>61150</v>
      </c>
      <c r="H60" s="76">
        <v>61108</v>
      </c>
      <c r="I60" t="s">
        <v>256</v>
      </c>
      <c r="J60" t="s">
        <v>288</v>
      </c>
      <c r="K60" s="34">
        <v>0.6694444444444444</v>
      </c>
    </row>
    <row r="61" spans="4:14">
      <c r="D61" t="s">
        <v>125</v>
      </c>
      <c r="E61" s="76">
        <v>61084</v>
      </c>
      <c r="F61" s="76">
        <v>61090</v>
      </c>
      <c r="G61" s="76">
        <v>61112</v>
      </c>
      <c r="H61" s="76">
        <v>61062</v>
      </c>
      <c r="I61" t="s">
        <v>318</v>
      </c>
      <c r="J61" t="s">
        <v>262</v>
      </c>
      <c r="K61" s="34">
        <v>0.67248842592592595</v>
      </c>
    </row>
    <row r="62" spans="4:14">
      <c r="D62" t="s">
        <v>69</v>
      </c>
      <c r="E62" s="76">
        <v>77543</v>
      </c>
      <c r="F62" s="76">
        <v>77545</v>
      </c>
      <c r="G62" s="76">
        <v>77550</v>
      </c>
      <c r="H62" s="76">
        <v>77538</v>
      </c>
      <c r="I62" t="s">
        <v>292</v>
      </c>
      <c r="J62" t="s">
        <v>212</v>
      </c>
      <c r="K62" s="34">
        <v>0.67353009259259267</v>
      </c>
    </row>
    <row r="63" spans="4:14">
      <c r="D63" t="s">
        <v>19</v>
      </c>
      <c r="E63" s="76">
        <v>12705</v>
      </c>
      <c r="F63" s="76">
        <v>12689</v>
      </c>
      <c r="G63" s="76">
        <v>12729</v>
      </c>
      <c r="H63" s="76">
        <v>12678</v>
      </c>
      <c r="I63" t="s">
        <v>297</v>
      </c>
      <c r="J63" t="s">
        <v>281</v>
      </c>
      <c r="K63" s="34">
        <v>0.67354166666666659</v>
      </c>
    </row>
    <row r="64" spans="4:14">
      <c r="D64" t="s">
        <v>17</v>
      </c>
      <c r="E64" s="76">
        <v>59134</v>
      </c>
      <c r="F64" s="76">
        <v>59078</v>
      </c>
      <c r="G64" s="76">
        <v>59264</v>
      </c>
      <c r="H64" s="76">
        <v>58972</v>
      </c>
      <c r="I64" t="s">
        <v>313</v>
      </c>
      <c r="J64" t="s">
        <v>272</v>
      </c>
      <c r="K64" s="34">
        <v>0.67354166666666659</v>
      </c>
    </row>
    <row r="65" spans="4:11">
      <c r="D65" t="s">
        <v>68</v>
      </c>
      <c r="E65" s="76">
        <v>55969</v>
      </c>
      <c r="F65" s="76">
        <v>55874</v>
      </c>
      <c r="G65" s="76">
        <v>55996</v>
      </c>
      <c r="H65" s="76">
        <v>55733</v>
      </c>
      <c r="I65" t="s">
        <v>285</v>
      </c>
      <c r="J65" t="s">
        <v>276</v>
      </c>
      <c r="K65" s="34">
        <v>0.67354166666666659</v>
      </c>
    </row>
    <row r="66" spans="4:11">
      <c r="D66" t="s">
        <v>18</v>
      </c>
      <c r="E66" s="76">
        <v>65154</v>
      </c>
      <c r="F66" s="76">
        <v>65068</v>
      </c>
      <c r="G66" s="76">
        <v>65285</v>
      </c>
      <c r="H66" s="76">
        <v>64934</v>
      </c>
      <c r="I66" t="s">
        <v>277</v>
      </c>
      <c r="J66" t="s">
        <v>281</v>
      </c>
      <c r="K66" s="34">
        <v>0.67354166666666659</v>
      </c>
    </row>
    <row r="67" spans="4:11">
      <c r="D67" t="s">
        <v>64</v>
      </c>
      <c r="E67" s="76">
        <v>78790</v>
      </c>
      <c r="F67" s="76">
        <v>78845</v>
      </c>
      <c r="G67" s="76">
        <v>79055</v>
      </c>
      <c r="H67" s="76">
        <v>78638</v>
      </c>
      <c r="I67" t="s">
        <v>299</v>
      </c>
      <c r="J67" t="s">
        <v>259</v>
      </c>
      <c r="K67" s="34">
        <v>0.67304398148148159</v>
      </c>
    </row>
    <row r="68" spans="4:11">
      <c r="D68" t="s">
        <v>60</v>
      </c>
      <c r="E68" s="76">
        <v>74571</v>
      </c>
      <c r="F68" s="76">
        <v>74573</v>
      </c>
      <c r="G68" s="76">
        <v>74595</v>
      </c>
      <c r="H68" s="76">
        <v>74561</v>
      </c>
      <c r="I68" t="s">
        <v>273</v>
      </c>
      <c r="J68" t="s">
        <v>252</v>
      </c>
      <c r="K68" s="34">
        <v>0.67347222222222225</v>
      </c>
    </row>
    <row r="69" spans="4:11">
      <c r="D69" t="s">
        <v>66</v>
      </c>
      <c r="E69" s="76">
        <v>86806</v>
      </c>
      <c r="F69" s="76">
        <v>86840</v>
      </c>
      <c r="G69" s="76">
        <v>87120</v>
      </c>
      <c r="H69" s="76">
        <v>86695</v>
      </c>
      <c r="I69" t="s">
        <v>327</v>
      </c>
      <c r="J69" t="s">
        <v>262</v>
      </c>
      <c r="K69" s="34">
        <v>0.67354166666666659</v>
      </c>
    </row>
    <row r="70" spans="4:11">
      <c r="D70" t="s">
        <v>36</v>
      </c>
      <c r="E70" s="76">
        <v>12350</v>
      </c>
      <c r="F70" s="76">
        <v>12360</v>
      </c>
      <c r="G70" s="76">
        <v>12385</v>
      </c>
      <c r="H70" s="76">
        <v>12329</v>
      </c>
      <c r="I70" t="s">
        <v>270</v>
      </c>
      <c r="J70" t="s">
        <v>264</v>
      </c>
      <c r="K70" s="34">
        <v>0.67354166666666659</v>
      </c>
    </row>
    <row r="71" spans="4:11">
      <c r="D71" t="s">
        <v>41</v>
      </c>
      <c r="E71" s="76">
        <v>1300500</v>
      </c>
      <c r="F71" s="76">
        <v>1299645</v>
      </c>
      <c r="G71" s="76">
        <v>1304550</v>
      </c>
      <c r="H71" s="76">
        <v>1295750</v>
      </c>
      <c r="I71" t="s">
        <v>330</v>
      </c>
      <c r="J71" t="s">
        <v>254</v>
      </c>
      <c r="K71" s="34">
        <v>0.67354166666666659</v>
      </c>
    </row>
    <row r="72" spans="4:11">
      <c r="D72" t="s">
        <v>62</v>
      </c>
      <c r="E72" s="76" t="s">
        <v>325</v>
      </c>
      <c r="F72" s="76" t="s">
        <v>263</v>
      </c>
      <c r="G72" s="76" t="s">
        <v>320</v>
      </c>
      <c r="H72" s="76" t="s">
        <v>310</v>
      </c>
      <c r="I72" t="s">
        <v>251</v>
      </c>
      <c r="J72" t="s">
        <v>252</v>
      </c>
      <c r="K72" s="34">
        <v>0.67354166666666659</v>
      </c>
    </row>
    <row r="73" spans="4:11">
      <c r="D73" t="s">
        <v>58</v>
      </c>
      <c r="E73" s="76">
        <v>14493</v>
      </c>
      <c r="F73" s="76">
        <v>14598</v>
      </c>
      <c r="G73" s="76">
        <v>14631</v>
      </c>
      <c r="H73" s="76">
        <v>14474</v>
      </c>
      <c r="I73" t="s">
        <v>319</v>
      </c>
      <c r="J73" t="s">
        <v>260</v>
      </c>
      <c r="K73" s="34">
        <v>0.67354166666666659</v>
      </c>
    </row>
    <row r="74" spans="4:11">
      <c r="D74" t="s">
        <v>74</v>
      </c>
      <c r="E74" s="76">
        <v>14478</v>
      </c>
      <c r="F74" s="76">
        <v>14485</v>
      </c>
      <c r="G74" s="76">
        <v>14513</v>
      </c>
      <c r="H74" s="76">
        <v>14418</v>
      </c>
      <c r="I74" t="s">
        <v>258</v>
      </c>
      <c r="J74" t="s">
        <v>284</v>
      </c>
      <c r="K74" s="34">
        <v>0.67354166666666659</v>
      </c>
    </row>
    <row r="75" spans="4:11">
      <c r="D75" t="s">
        <v>42</v>
      </c>
      <c r="E75" s="76">
        <v>1524510</v>
      </c>
      <c r="F75" s="76">
        <v>1522750</v>
      </c>
      <c r="G75" s="76">
        <v>1527800</v>
      </c>
      <c r="H75" s="76">
        <v>1517860</v>
      </c>
      <c r="I75" t="s">
        <v>331</v>
      </c>
      <c r="J75" t="s">
        <v>255</v>
      </c>
      <c r="K75" s="34">
        <v>0.67354166666666659</v>
      </c>
    </row>
    <row r="76" spans="4:11">
      <c r="D76" t="s">
        <v>33</v>
      </c>
      <c r="E76" s="76">
        <v>16158</v>
      </c>
      <c r="F76" s="76">
        <v>16119</v>
      </c>
      <c r="G76" s="76">
        <v>16195</v>
      </c>
      <c r="H76" s="76">
        <v>16093</v>
      </c>
      <c r="I76" t="s">
        <v>307</v>
      </c>
      <c r="J76" t="s">
        <v>278</v>
      </c>
      <c r="K76" s="34">
        <v>0.67354166666666659</v>
      </c>
    </row>
    <row r="77" spans="4:11">
      <c r="D77" t="s">
        <v>59</v>
      </c>
      <c r="E77" s="76">
        <v>16990</v>
      </c>
      <c r="F77" s="76">
        <v>17108</v>
      </c>
      <c r="G77" s="76">
        <v>17140</v>
      </c>
      <c r="H77" s="76">
        <v>16962</v>
      </c>
      <c r="I77" t="s">
        <v>328</v>
      </c>
      <c r="J77" t="s">
        <v>295</v>
      </c>
      <c r="K77" s="34">
        <v>0.67354166666666659</v>
      </c>
    </row>
    <row r="78" spans="4:11">
      <c r="D78" t="s">
        <v>39</v>
      </c>
      <c r="E78" s="76">
        <v>897315</v>
      </c>
      <c r="F78" s="76">
        <v>890205</v>
      </c>
      <c r="G78" s="76">
        <v>899200</v>
      </c>
      <c r="H78" s="76">
        <v>886000</v>
      </c>
      <c r="I78" t="s">
        <v>332</v>
      </c>
      <c r="J78" t="s">
        <v>315</v>
      </c>
      <c r="K78" s="34">
        <v>0.67354166666666659</v>
      </c>
    </row>
    <row r="79" spans="4:11">
      <c r="D79" t="s">
        <v>40</v>
      </c>
      <c r="E79" s="76">
        <v>943495</v>
      </c>
      <c r="F79" s="76">
        <v>944670</v>
      </c>
      <c r="G79" s="76">
        <v>948850</v>
      </c>
      <c r="H79" s="76">
        <v>940100</v>
      </c>
      <c r="I79" t="s">
        <v>304</v>
      </c>
      <c r="J79" t="s">
        <v>283</v>
      </c>
      <c r="K79" s="34">
        <v>0.67354166666666659</v>
      </c>
    </row>
    <row r="80" spans="4:11">
      <c r="D80" t="s">
        <v>57</v>
      </c>
      <c r="E80" s="76">
        <v>1053030</v>
      </c>
      <c r="F80" s="76">
        <v>1051275</v>
      </c>
      <c r="G80" s="76">
        <v>1055450</v>
      </c>
      <c r="H80" s="76">
        <v>1048495</v>
      </c>
      <c r="I80" t="s">
        <v>289</v>
      </c>
      <c r="J80" t="s">
        <v>290</v>
      </c>
      <c r="K80" s="34">
        <v>0.67354166666666659</v>
      </c>
    </row>
    <row r="81" spans="4:11">
      <c r="D81" t="s">
        <v>44</v>
      </c>
      <c r="E81" s="76">
        <v>792075</v>
      </c>
      <c r="F81" s="76">
        <v>786050</v>
      </c>
      <c r="G81" s="76">
        <v>793400</v>
      </c>
      <c r="H81" s="76">
        <v>783400</v>
      </c>
      <c r="I81" t="s">
        <v>333</v>
      </c>
      <c r="J81" t="s">
        <v>282</v>
      </c>
      <c r="K81" s="34">
        <v>0.67354166666666659</v>
      </c>
    </row>
    <row r="82" spans="4:11">
      <c r="D82" t="s">
        <v>28</v>
      </c>
      <c r="E82" s="76" t="s">
        <v>329</v>
      </c>
      <c r="F82" s="76" t="s">
        <v>296</v>
      </c>
      <c r="G82" s="76" t="s">
        <v>324</v>
      </c>
      <c r="H82" s="76" t="s">
        <v>312</v>
      </c>
      <c r="I82" t="s">
        <v>291</v>
      </c>
      <c r="J82" t="s">
        <v>268</v>
      </c>
      <c r="K82" s="34">
        <v>0.67354166666666659</v>
      </c>
    </row>
    <row r="83" spans="4:11">
      <c r="D83" t="s">
        <v>30</v>
      </c>
      <c r="E83" s="76" t="s">
        <v>322</v>
      </c>
      <c r="F83" s="76" t="s">
        <v>300</v>
      </c>
      <c r="G83" s="76" t="s">
        <v>302</v>
      </c>
      <c r="H83" s="76" t="s">
        <v>265</v>
      </c>
      <c r="I83" t="s">
        <v>314</v>
      </c>
      <c r="J83" t="s">
        <v>280</v>
      </c>
      <c r="K83" s="34">
        <v>0.67354166666666659</v>
      </c>
    </row>
    <row r="84" spans="4:11">
      <c r="D84" t="s">
        <v>50</v>
      </c>
      <c r="E84" s="76">
        <v>11679</v>
      </c>
      <c r="F84" s="76">
        <v>11600</v>
      </c>
      <c r="G84" s="76">
        <v>11695</v>
      </c>
      <c r="H84" s="76">
        <v>11576</v>
      </c>
      <c r="I84" t="s">
        <v>274</v>
      </c>
      <c r="J84" t="s">
        <v>298</v>
      </c>
      <c r="K84" s="34">
        <v>0.67354166666666659</v>
      </c>
    </row>
    <row r="85" spans="4:11">
      <c r="D85" t="s">
        <v>126</v>
      </c>
      <c r="E85" s="76"/>
      <c r="F85" s="76"/>
      <c r="G85" s="76"/>
      <c r="H85" s="76"/>
      <c r="K85" s="34"/>
    </row>
    <row r="86" spans="4:11">
      <c r="D86" t="s">
        <v>127</v>
      </c>
      <c r="K86" s="34"/>
    </row>
    <row r="87" spans="4:11">
      <c r="D87" t="s">
        <v>128</v>
      </c>
      <c r="E87" s="76"/>
      <c r="F87" s="76"/>
      <c r="G87" s="76"/>
      <c r="H87" s="76"/>
      <c r="K87" s="34"/>
    </row>
    <row r="88" spans="4:11">
      <c r="D88" t="s">
        <v>129</v>
      </c>
      <c r="E88" s="76"/>
      <c r="F88" s="76"/>
      <c r="G88" s="76"/>
      <c r="H88" s="76"/>
      <c r="K88" s="34"/>
    </row>
    <row r="89" spans="4:11">
      <c r="D89" t="s">
        <v>130</v>
      </c>
    </row>
    <row r="90" spans="4:11">
      <c r="D90" t="s">
        <v>131</v>
      </c>
    </row>
    <row r="91" spans="4:11">
      <c r="D91" t="s">
        <v>24</v>
      </c>
      <c r="E91" t="s">
        <v>21</v>
      </c>
      <c r="F91" t="s">
        <v>25</v>
      </c>
      <c r="G91" t="s">
        <v>22</v>
      </c>
    </row>
    <row r="93" spans="4:11">
      <c r="D93" t="s">
        <v>132</v>
      </c>
    </row>
    <row r="94" spans="4:11">
      <c r="D94" t="s">
        <v>62</v>
      </c>
      <c r="E94" t="s">
        <v>41</v>
      </c>
      <c r="F94" t="s">
        <v>32</v>
      </c>
      <c r="G94" t="s">
        <v>36</v>
      </c>
    </row>
    <row r="96" spans="4:11">
      <c r="D96" t="s">
        <v>42</v>
      </c>
      <c r="E96" t="s">
        <v>33</v>
      </c>
      <c r="F96" t="s">
        <v>74</v>
      </c>
      <c r="G96" t="s">
        <v>40</v>
      </c>
    </row>
    <row r="98" spans="4:7">
      <c r="D98" t="s">
        <v>57</v>
      </c>
      <c r="E98" t="s">
        <v>20</v>
      </c>
      <c r="F98" t="s">
        <v>35</v>
      </c>
    </row>
    <row r="100" spans="4:7">
      <c r="D100" t="s">
        <v>133</v>
      </c>
    </row>
    <row r="101" spans="4:7">
      <c r="D101" t="s">
        <v>27</v>
      </c>
      <c r="E101" t="s">
        <v>26</v>
      </c>
      <c r="F101" t="s">
        <v>39</v>
      </c>
      <c r="G101" t="s">
        <v>44</v>
      </c>
    </row>
    <row r="103" spans="4:7">
      <c r="D103" t="s">
        <v>58</v>
      </c>
      <c r="E103" t="s">
        <v>47</v>
      </c>
      <c r="F103" t="s">
        <v>59</v>
      </c>
      <c r="G103" t="s">
        <v>48</v>
      </c>
    </row>
    <row r="105" spans="4:7">
      <c r="D105" t="s">
        <v>28</v>
      </c>
      <c r="E105" t="s">
        <v>46</v>
      </c>
      <c r="F105" t="s">
        <v>34</v>
      </c>
      <c r="G105" t="s">
        <v>38</v>
      </c>
    </row>
    <row r="107" spans="4:7">
      <c r="D107" t="s">
        <v>134</v>
      </c>
    </row>
    <row r="108" spans="4:7">
      <c r="D108" t="s">
        <v>70</v>
      </c>
      <c r="E108" t="s">
        <v>135</v>
      </c>
      <c r="F108" t="s">
        <v>124</v>
      </c>
      <c r="G108" t="s">
        <v>125</v>
      </c>
    </row>
    <row r="110" spans="4:7">
      <c r="D110" t="s">
        <v>69</v>
      </c>
      <c r="E110" t="s">
        <v>136</v>
      </c>
      <c r="F110" t="s">
        <v>137</v>
      </c>
      <c r="G110" t="s">
        <v>19</v>
      </c>
    </row>
    <row r="112" spans="4:7">
      <c r="D112" t="s">
        <v>71</v>
      </c>
      <c r="E112" t="s">
        <v>213</v>
      </c>
      <c r="F112" t="s">
        <v>214</v>
      </c>
      <c r="G112" t="s">
        <v>215</v>
      </c>
    </row>
    <row r="114" spans="4:7">
      <c r="D114" t="s">
        <v>216</v>
      </c>
    </row>
    <row r="116" spans="4:7">
      <c r="D116" t="s">
        <v>138</v>
      </c>
    </row>
    <row r="117" spans="4:7">
      <c r="D117" t="s">
        <v>66</v>
      </c>
      <c r="E117" t="s">
        <v>18</v>
      </c>
      <c r="F117" t="s">
        <v>64</v>
      </c>
      <c r="G117" t="s">
        <v>17</v>
      </c>
    </row>
    <row r="119" spans="4:7">
      <c r="D119" t="s">
        <v>139</v>
      </c>
    </row>
    <row r="120" spans="4:7">
      <c r="D120" t="s">
        <v>140</v>
      </c>
      <c r="E120" t="s">
        <v>141</v>
      </c>
      <c r="F120" t="s">
        <v>142</v>
      </c>
    </row>
    <row r="122" spans="4:7">
      <c r="D122" t="s">
        <v>195</v>
      </c>
    </row>
    <row r="123" spans="4:7">
      <c r="D123" t="s">
        <v>196</v>
      </c>
    </row>
    <row r="124" spans="4:7">
      <c r="D124" t="s">
        <v>200</v>
      </c>
    </row>
    <row r="125" spans="4:7">
      <c r="D125" t="s">
        <v>201</v>
      </c>
    </row>
    <row r="126" spans="4:7">
      <c r="D126" t="s">
        <v>197</v>
      </c>
    </row>
    <row r="127" spans="4:7">
      <c r="D127" t="s">
        <v>143</v>
      </c>
    </row>
    <row r="128" spans="4:7">
      <c r="D128" t="s">
        <v>103</v>
      </c>
    </row>
    <row r="130" spans="4:4">
      <c r="D130" t="s">
        <v>104</v>
      </c>
    </row>
    <row r="131" spans="4:4">
      <c r="D131" t="s">
        <v>144</v>
      </c>
    </row>
    <row r="132" spans="4:4">
      <c r="D132" t="s">
        <v>145</v>
      </c>
    </row>
    <row r="133" spans="4:4">
      <c r="D133" t="s">
        <v>105</v>
      </c>
    </row>
    <row r="134" spans="4:4">
      <c r="D134" t="s">
        <v>144</v>
      </c>
    </row>
    <row r="135" spans="4:4">
      <c r="D135" t="s">
        <v>145</v>
      </c>
    </row>
    <row r="136" spans="4:4">
      <c r="D136" t="s">
        <v>106</v>
      </c>
    </row>
    <row r="137" spans="4:4">
      <c r="D137" t="s">
        <v>146</v>
      </c>
    </row>
    <row r="138" spans="4:4">
      <c r="D138" t="s">
        <v>145</v>
      </c>
    </row>
    <row r="139" spans="4:4">
      <c r="D139" t="s">
        <v>107</v>
      </c>
    </row>
    <row r="140" spans="4:4">
      <c r="D140" t="s">
        <v>108</v>
      </c>
    </row>
    <row r="141" spans="4:4">
      <c r="D141" t="s">
        <v>109</v>
      </c>
    </row>
    <row r="143" spans="4:4">
      <c r="D143" t="s">
        <v>110</v>
      </c>
    </row>
    <row r="144" spans="4:4">
      <c r="D144" t="s">
        <v>111</v>
      </c>
    </row>
    <row r="145" spans="4:4">
      <c r="D145" t="s">
        <v>112</v>
      </c>
    </row>
    <row r="146" spans="4:4">
      <c r="D146" t="s">
        <v>113</v>
      </c>
    </row>
    <row r="147" spans="4:4">
      <c r="D147" t="s">
        <v>217</v>
      </c>
    </row>
    <row r="148" spans="4:4">
      <c r="D148" t="s">
        <v>147</v>
      </c>
    </row>
    <row r="149" spans="4:4">
      <c r="D149" t="s">
        <v>148</v>
      </c>
    </row>
    <row r="151" spans="4:4">
      <c r="D151" t="s">
        <v>149</v>
      </c>
    </row>
    <row r="152" spans="4:4">
      <c r="D152" t="s">
        <v>146</v>
      </c>
    </row>
    <row r="153" spans="4:4">
      <c r="D153" t="s">
        <v>150</v>
      </c>
    </row>
    <row r="154" spans="4:4">
      <c r="D154" t="s">
        <v>151</v>
      </c>
    </row>
    <row r="155" spans="4:4">
      <c r="D155" t="s">
        <v>152</v>
      </c>
    </row>
    <row r="156" spans="4:4">
      <c r="D156" t="s">
        <v>150</v>
      </c>
    </row>
    <row r="157" spans="4:4">
      <c r="D157" t="s">
        <v>104</v>
      </c>
    </row>
    <row r="158" spans="4:4">
      <c r="D158" t="s">
        <v>144</v>
      </c>
    </row>
    <row r="159" spans="4:4">
      <c r="D159" t="s">
        <v>153</v>
      </c>
    </row>
    <row r="160" spans="4:4">
      <c r="D160" t="s">
        <v>154</v>
      </c>
    </row>
    <row r="161" spans="4:4">
      <c r="D161" t="s">
        <v>146</v>
      </c>
    </row>
    <row r="162" spans="4:4">
      <c r="D162" t="s">
        <v>153</v>
      </c>
    </row>
    <row r="163" spans="4:4">
      <c r="D163" t="s">
        <v>155</v>
      </c>
    </row>
    <row r="164" spans="4:4">
      <c r="D164" t="s">
        <v>156</v>
      </c>
    </row>
    <row r="165" spans="4:4">
      <c r="D165" t="s">
        <v>153</v>
      </c>
    </row>
    <row r="166" spans="4:4">
      <c r="D166" t="s">
        <v>157</v>
      </c>
    </row>
    <row r="167" spans="4:4">
      <c r="D167" t="s">
        <v>158</v>
      </c>
    </row>
    <row r="168" spans="4:4">
      <c r="D168" t="s">
        <v>150</v>
      </c>
    </row>
    <row r="169" spans="4:4">
      <c r="D169" t="s">
        <v>159</v>
      </c>
    </row>
    <row r="171" spans="4:4">
      <c r="D171" t="s">
        <v>160</v>
      </c>
    </row>
    <row r="172" spans="4:4">
      <c r="D172" t="s">
        <v>161</v>
      </c>
    </row>
    <row r="173" spans="4:4">
      <c r="D173" t="s">
        <v>162</v>
      </c>
    </row>
    <row r="174" spans="4:4">
      <c r="D174" t="s">
        <v>217</v>
      </c>
    </row>
    <row r="175" spans="4:4">
      <c r="D175" t="s">
        <v>163</v>
      </c>
    </row>
    <row r="176" spans="4:4">
      <c r="D176" t="s">
        <v>218</v>
      </c>
    </row>
    <row r="177" spans="4:11">
      <c r="D177" t="s">
        <v>164</v>
      </c>
    </row>
    <row r="178" spans="4:11">
      <c r="D178" t="s">
        <v>165</v>
      </c>
    </row>
    <row r="179" spans="4:11">
      <c r="D179" t="s">
        <v>219</v>
      </c>
    </row>
    <row r="180" spans="4:11">
      <c r="D180" t="s">
        <v>253</v>
      </c>
    </row>
    <row r="181" spans="4:11">
      <c r="D181" t="s">
        <v>166</v>
      </c>
    </row>
    <row r="182" spans="4:11">
      <c r="D182" t="s">
        <v>167</v>
      </c>
    </row>
    <row r="183" spans="4:11">
      <c r="D183" t="s">
        <v>168</v>
      </c>
    </row>
    <row r="184" spans="4:11">
      <c r="D184" t="s">
        <v>221</v>
      </c>
    </row>
    <row r="185" spans="4:11">
      <c r="D185" t="s">
        <v>166</v>
      </c>
    </row>
    <row r="186" spans="4:11">
      <c r="D186" t="s">
        <v>167</v>
      </c>
    </row>
    <row r="187" spans="4:11">
      <c r="D187" t="s">
        <v>168</v>
      </c>
    </row>
    <row r="188" spans="4:11">
      <c r="D188" t="s">
        <v>266</v>
      </c>
    </row>
    <row r="189" spans="4:11">
      <c r="D189" t="s">
        <v>166</v>
      </c>
    </row>
    <row r="190" spans="4:11">
      <c r="D190" t="s">
        <v>167</v>
      </c>
    </row>
    <row r="191" spans="4:11">
      <c r="D191" s="64" t="s">
        <v>168</v>
      </c>
      <c r="K191" s="34"/>
    </row>
    <row r="192" spans="4:11">
      <c r="D192" s="64" t="s">
        <v>220</v>
      </c>
      <c r="K192" s="34"/>
    </row>
    <row r="193" spans="4:11">
      <c r="D193" s="64" t="s">
        <v>166</v>
      </c>
      <c r="K193" s="34"/>
    </row>
    <row r="194" spans="4:11">
      <c r="D194" s="64" t="s">
        <v>167</v>
      </c>
      <c r="K194" s="34"/>
    </row>
    <row r="195" spans="4:11">
      <c r="D195" s="64" t="s">
        <v>168</v>
      </c>
      <c r="K195" s="34"/>
    </row>
    <row r="196" spans="4:11">
      <c r="D196" s="64" t="s">
        <v>249</v>
      </c>
      <c r="K196" s="34"/>
    </row>
    <row r="197" spans="4:11">
      <c r="D197" s="64" t="s">
        <v>166</v>
      </c>
      <c r="K197" s="34"/>
    </row>
    <row r="198" spans="4:11">
      <c r="D198" s="64" t="s">
        <v>167</v>
      </c>
      <c r="K198" s="34"/>
    </row>
    <row r="199" spans="4:11">
      <c r="D199" s="64" t="s">
        <v>168</v>
      </c>
      <c r="K199" s="34"/>
    </row>
    <row r="200" spans="4:11">
      <c r="D200" s="64" t="s">
        <v>97</v>
      </c>
      <c r="K200" s="34"/>
    </row>
    <row r="201" spans="4:11">
      <c r="D201" s="64" t="s">
        <v>104</v>
      </c>
      <c r="K201" s="34"/>
    </row>
    <row r="202" spans="4:11">
      <c r="D202" s="64" t="s">
        <v>105</v>
      </c>
      <c r="K202" s="34"/>
    </row>
    <row r="203" spans="4:11">
      <c r="D203" s="64" t="s">
        <v>106</v>
      </c>
      <c r="K203" s="34"/>
    </row>
    <row r="204" spans="4:11">
      <c r="D204" s="64"/>
      <c r="K204" s="34"/>
    </row>
    <row r="205" spans="4:11">
      <c r="D205" s="64" t="s">
        <v>98</v>
      </c>
      <c r="K205" s="34"/>
    </row>
    <row r="206" spans="4:11">
      <c r="D206" s="64" t="s">
        <v>151</v>
      </c>
      <c r="K206" s="34"/>
    </row>
    <row r="207" spans="4:11">
      <c r="D207" s="64" t="s">
        <v>104</v>
      </c>
      <c r="K207" s="34"/>
    </row>
    <row r="208" spans="4:11">
      <c r="D208" s="64" t="s">
        <v>149</v>
      </c>
      <c r="K208" s="34"/>
    </row>
    <row r="209" spans="4:11">
      <c r="D209" s="64" t="s">
        <v>130</v>
      </c>
      <c r="K209" s="34"/>
    </row>
    <row r="210" spans="4:11">
      <c r="D210" s="64" t="s">
        <v>99</v>
      </c>
      <c r="K210" s="34"/>
    </row>
    <row r="211" spans="4:11">
      <c r="D211" s="64" t="s">
        <v>169</v>
      </c>
      <c r="K211" s="34"/>
    </row>
    <row r="212" spans="4:11">
      <c r="D212" s="64" t="s">
        <v>170</v>
      </c>
      <c r="K212" s="34"/>
    </row>
    <row r="213" spans="4:11">
      <c r="D213" s="64" t="s">
        <v>171</v>
      </c>
      <c r="K213" s="34"/>
    </row>
    <row r="214" spans="4:11">
      <c r="D214" s="64" t="s">
        <v>172</v>
      </c>
      <c r="K214" s="34"/>
    </row>
    <row r="215" spans="4:11">
      <c r="D215" s="64" t="s">
        <v>209</v>
      </c>
      <c r="K215" s="34"/>
    </row>
    <row r="216" spans="4:11">
      <c r="D216" s="64" t="s">
        <v>222</v>
      </c>
      <c r="K216" s="34"/>
    </row>
    <row r="217" spans="4:11">
      <c r="D217" s="64" t="s">
        <v>174</v>
      </c>
      <c r="K217" s="34"/>
    </row>
    <row r="218" spans="4:11">
      <c r="D218" s="64"/>
      <c r="K218" s="34"/>
    </row>
    <row r="219" spans="4:11">
      <c r="D219" s="64" t="s">
        <v>223</v>
      </c>
      <c r="K219" s="34"/>
    </row>
    <row r="220" spans="4:11">
      <c r="D220" s="64" t="s">
        <v>224</v>
      </c>
      <c r="K220" s="34"/>
    </row>
    <row r="221" spans="4:11">
      <c r="D221" s="64" t="s">
        <v>175</v>
      </c>
      <c r="K221" s="34"/>
    </row>
    <row r="222" spans="4:11">
      <c r="D222" s="64" t="s">
        <v>175</v>
      </c>
      <c r="K222" s="34"/>
    </row>
    <row r="223" spans="4:11">
      <c r="D223" s="64" t="s">
        <v>225</v>
      </c>
      <c r="K223" s="34"/>
    </row>
    <row r="224" spans="4:11">
      <c r="D224" s="64" t="s">
        <v>226</v>
      </c>
      <c r="K224" s="34"/>
    </row>
    <row r="225" spans="4:11">
      <c r="D225" s="64" t="s">
        <v>176</v>
      </c>
      <c r="K225" s="34"/>
    </row>
    <row r="226" spans="4:11">
      <c r="D226" s="64" t="s">
        <v>177</v>
      </c>
      <c r="K226" s="34"/>
    </row>
    <row r="227" spans="4:11">
      <c r="D227" s="64" t="s">
        <v>178</v>
      </c>
      <c r="K227" s="34"/>
    </row>
    <row r="228" spans="4:11">
      <c r="D228" s="64" t="s">
        <v>179</v>
      </c>
      <c r="K228" s="34"/>
    </row>
    <row r="229" spans="4:11">
      <c r="D229" s="64" t="s">
        <v>180</v>
      </c>
      <c r="K229" s="34"/>
    </row>
    <row r="230" spans="4:11">
      <c r="D230" s="64" t="s">
        <v>181</v>
      </c>
      <c r="K230" s="34"/>
    </row>
    <row r="231" spans="4:11">
      <c r="D231" s="64" t="s">
        <v>182</v>
      </c>
      <c r="K231" s="34"/>
    </row>
    <row r="232" spans="4:11">
      <c r="D232" s="64" t="s">
        <v>183</v>
      </c>
      <c r="K232" s="34"/>
    </row>
    <row r="233" spans="4:11">
      <c r="D233" s="64" t="s">
        <v>184</v>
      </c>
      <c r="K233" s="34"/>
    </row>
    <row r="234" spans="4:11">
      <c r="D234" s="64" t="s">
        <v>185</v>
      </c>
      <c r="K234" s="34"/>
    </row>
    <row r="235" spans="4:11">
      <c r="D235" s="64" t="s">
        <v>227</v>
      </c>
      <c r="K235" s="34"/>
    </row>
    <row r="236" spans="4:11">
      <c r="D236" s="64" t="s">
        <v>186</v>
      </c>
      <c r="K236" s="34"/>
    </row>
    <row r="237" spans="4:11">
      <c r="D237" s="64" t="s">
        <v>228</v>
      </c>
      <c r="K237" s="34"/>
    </row>
    <row r="238" spans="4:11">
      <c r="D238" s="64" t="s">
        <v>101</v>
      </c>
      <c r="K238" s="34"/>
    </row>
    <row r="239" spans="4:11">
      <c r="D239" s="64" t="s">
        <v>187</v>
      </c>
      <c r="K239" s="34"/>
    </row>
    <row r="240" spans="4:11">
      <c r="D240" s="64" t="s">
        <v>188</v>
      </c>
      <c r="K240" s="34"/>
    </row>
    <row r="241" spans="4:11">
      <c r="D241" s="64" t="s">
        <v>189</v>
      </c>
      <c r="K241" s="34"/>
    </row>
    <row r="242" spans="4:11">
      <c r="D242" s="64" t="s">
        <v>190</v>
      </c>
      <c r="K242" s="34"/>
    </row>
    <row r="243" spans="4:11">
      <c r="D243" s="64" t="s">
        <v>191</v>
      </c>
      <c r="K243" s="34"/>
    </row>
    <row r="244" spans="4:11">
      <c r="D244" s="64" t="s">
        <v>267</v>
      </c>
      <c r="K244" s="34"/>
    </row>
    <row r="245" spans="4:11">
      <c r="D245" s="64" t="s">
        <v>229</v>
      </c>
      <c r="K245" s="34"/>
    </row>
  </sheetData>
  <customSheetViews>
    <customSheetView guid="{80486E8E-8BE0-438D-85B0-9CCED1A9C0BC}" topLeftCell="A50">
      <selection activeCell="M73" sqref="M73"/>
      <pageMargins left="0.7" right="0.7" top="0.75" bottom="0.75" header="0.3" footer="0.3"/>
      <pageSetup orientation="portrait" r:id="rId1"/>
    </customSheetView>
  </customSheetView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ENTRADA 1</vt:lpstr>
      <vt:lpstr>NO MOLESTAR</vt:lpstr>
      <vt:lpstr>'NO MOLESTAR'!divisas_tiempo_real</vt:lpstr>
    </vt:vector>
  </TitlesOfParts>
  <Company>PERSONAL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</dc:creator>
  <cp:lastModifiedBy>cristian.avila</cp:lastModifiedBy>
  <dcterms:created xsi:type="dcterms:W3CDTF">2011-04-23T02:03:03Z</dcterms:created>
  <dcterms:modified xsi:type="dcterms:W3CDTF">2013-09-12T21:42:04Z</dcterms:modified>
</cp:coreProperties>
</file>